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0EN_Trimoterm FTV - Cutting List/Verzija 1_2/"/>
    </mc:Choice>
  </mc:AlternateContent>
  <xr:revisionPtr revIDLastSave="841" documentId="13_ncr:1_{F93D45BB-EB27-4F09-80E3-C6B7A4D24CA2}" xr6:coauthVersionLast="47" xr6:coauthVersionMax="47" xr10:uidLastSave="{76444296-B7DC-4669-B1EC-7D3BAE8F1F74}"/>
  <bookViews>
    <workbookView xWindow="-120" yWindow="-120" windowWidth="29040" windowHeight="15840" tabRatio="831" activeTab="7" xr2:uid="{544507FD-567E-4511-A1C4-CC0CFF67ADF1}"/>
  </bookViews>
  <sheets>
    <sheet name="Instructions" sheetId="1" r:id="rId1"/>
    <sheet name="FTV Panel" sheetId="2" r:id="rId2"/>
    <sheet name="FTV sharp L corner (trans)" sheetId="4" r:id="rId3"/>
    <sheet name="FTV sharp U corner (trans)" sheetId="5" r:id="rId4"/>
    <sheet name="FTV L corner (longi)_Cut" sheetId="6" r:id="rId5"/>
    <sheet name="FTV L corner (longi)_Full" sheetId="10" r:id="rId6"/>
    <sheet name="FTV round L corner (longi)" sheetId="7" r:id="rId7"/>
    <sheet name="FTV round U corner (longi)" sheetId="8" r:id="rId8"/>
    <sheet name="List_Values" sheetId="11" state="hidden" r:id="rId9"/>
    <sheet name="Updates" sheetId="9" state="hidden" r:id="rId10"/>
  </sheets>
  <definedNames>
    <definedName name="_xlnm._FilterDatabase" localSheetId="4" hidden="1">'FTV L corner (longi)_Cut'!$A$23:$V$27</definedName>
    <definedName name="_xlnm._FilterDatabase" localSheetId="5" hidden="1">'FTV L corner (longi)_Full'!$A$23:$V$27</definedName>
    <definedName name="_xlnm._FilterDatabase" localSheetId="1" hidden="1">'FTV Panel'!$A$23:$R$25</definedName>
    <definedName name="_xlnm._FilterDatabase" localSheetId="6" hidden="1">'FTV round L corner (longi)'!$A$23:$V$26</definedName>
    <definedName name="_xlnm._FilterDatabase" localSheetId="7" hidden="1">'FTV round U corner (longi)'!$A$23:$X$27</definedName>
    <definedName name="_xlnm._FilterDatabase" localSheetId="2" hidden="1">'FTV sharp L corner (trans)'!$A$23:$U$27</definedName>
    <definedName name="_xlnm._FilterDatabase" localSheetId="3" hidden="1">'FTV sharp U corner (trans)'!$A$23:$W$33</definedName>
    <definedName name="_xlnm.Print_Area" localSheetId="4">'FTV L corner (longi)_Cut'!$A$1:$V$35</definedName>
    <definedName name="_xlnm.Print_Area" localSheetId="5">'FTV L corner (longi)_Full'!$A$1:$V$35</definedName>
    <definedName name="_xlnm.Print_Area" localSheetId="1">'FTV Panel'!$A$1:$R$36</definedName>
    <definedName name="_xlnm.Print_Area" localSheetId="6">'FTV round L corner (longi)'!$A$1:$V$35</definedName>
    <definedName name="_xlnm.Print_Area" localSheetId="7">'FTV round U corner (longi)'!$A$1:$X$35</definedName>
    <definedName name="_xlnm.Print_Area" localSheetId="2">'FTV sharp L corner (trans)'!$A$1:$U$35</definedName>
    <definedName name="_xlnm.Print_Area" localSheetId="3">'FTV sharp U corner (trans)'!$A$1:$W$35</definedName>
    <definedName name="_xlnm.Print_Titles" localSheetId="1">'FTV Panel'!$21:$23</definedName>
    <definedName name="_xlnm.Print_Titles" localSheetId="2">'FTV sharp L corner (trans)'!$21:$23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4" i="10" l="1"/>
  <c r="E67" i="10" l="1"/>
  <c r="D66" i="10"/>
  <c r="D71" i="10" s="1"/>
  <c r="C66" i="10"/>
  <c r="C70" i="10" s="1"/>
  <c r="E65" i="10"/>
  <c r="V33" i="10"/>
  <c r="F33" i="10"/>
  <c r="V32" i="10"/>
  <c r="F32" i="10"/>
  <c r="V31" i="10"/>
  <c r="F31" i="10"/>
  <c r="V30" i="10"/>
  <c r="F30" i="10"/>
  <c r="V29" i="10"/>
  <c r="F29" i="10"/>
  <c r="V28" i="10"/>
  <c r="F28" i="10"/>
  <c r="V27" i="10"/>
  <c r="F27" i="10"/>
  <c r="V26" i="10"/>
  <c r="F26" i="10"/>
  <c r="V25" i="10"/>
  <c r="F25" i="10"/>
  <c r="V24" i="10"/>
  <c r="B17" i="10"/>
  <c r="B14" i="10"/>
  <c r="B13" i="10"/>
  <c r="B12" i="10"/>
  <c r="B9" i="10"/>
  <c r="B8" i="10"/>
  <c r="B7" i="10"/>
  <c r="B6" i="10"/>
  <c r="B5" i="10"/>
  <c r="D3" i="10" a="1"/>
  <c r="D3" i="10" s="1"/>
  <c r="F27" i="6"/>
  <c r="F24" i="6"/>
  <c r="G26" i="8"/>
  <c r="X26" i="8"/>
  <c r="D3" i="8" a="1"/>
  <c r="D3" i="8" s="1"/>
  <c r="D3" i="7" a="1"/>
  <c r="D3" i="7" s="1"/>
  <c r="D3" i="6" a="1"/>
  <c r="D3" i="6" s="1"/>
  <c r="D3" i="5" a="1"/>
  <c r="D3" i="5" s="1"/>
  <c r="D3" i="4" a="1"/>
  <c r="D3" i="4" s="1"/>
  <c r="D3" i="2" a="1"/>
  <c r="D3" i="2" s="1"/>
  <c r="D3" i="1" a="1"/>
  <c r="D3" i="1" s="1"/>
  <c r="B13" i="8"/>
  <c r="B14" i="8"/>
  <c r="B17" i="8"/>
  <c r="B12" i="8"/>
  <c r="B6" i="8"/>
  <c r="B7" i="8"/>
  <c r="B8" i="8"/>
  <c r="B9" i="8"/>
  <c r="B5" i="8"/>
  <c r="B13" i="5"/>
  <c r="B14" i="5"/>
  <c r="B17" i="5"/>
  <c r="B12" i="5"/>
  <c r="B6" i="5"/>
  <c r="B7" i="5"/>
  <c r="B8" i="5"/>
  <c r="B9" i="5"/>
  <c r="B5" i="5"/>
  <c r="B13" i="6"/>
  <c r="B14" i="6"/>
  <c r="B17" i="6"/>
  <c r="B12" i="6"/>
  <c r="B6" i="6"/>
  <c r="B7" i="6"/>
  <c r="B8" i="6"/>
  <c r="B9" i="6"/>
  <c r="B5" i="6"/>
  <c r="B13" i="7"/>
  <c r="B14" i="7"/>
  <c r="B17" i="7"/>
  <c r="B12" i="7"/>
  <c r="B6" i="7"/>
  <c r="B7" i="7"/>
  <c r="B8" i="7"/>
  <c r="B9" i="7"/>
  <c r="B5" i="7"/>
  <c r="B17" i="4"/>
  <c r="B13" i="4"/>
  <c r="B14" i="4"/>
  <c r="B12" i="4"/>
  <c r="B6" i="4"/>
  <c r="B7" i="4"/>
  <c r="B8" i="4"/>
  <c r="B9" i="4"/>
  <c r="B5" i="4"/>
  <c r="G24" i="8"/>
  <c r="E66" i="10" l="1"/>
  <c r="D67" i="10"/>
  <c r="D70" i="10" s="1"/>
  <c r="E70" i="10" s="1"/>
  <c r="V34" i="10"/>
  <c r="C67" i="10"/>
  <c r="C71" i="10" s="1"/>
  <c r="E71" i="10" s="1"/>
  <c r="F27" i="7"/>
  <c r="V27" i="7"/>
  <c r="R35" i="2"/>
  <c r="R28" i="2"/>
  <c r="E67" i="6"/>
  <c r="R25" i="2"/>
  <c r="R26" i="2"/>
  <c r="R27" i="2"/>
  <c r="R29" i="2"/>
  <c r="R30" i="2"/>
  <c r="R31" i="2"/>
  <c r="F25" i="6"/>
  <c r="F26"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4" i="2"/>
  <c r="R24" i="2"/>
  <c r="R32" i="2"/>
  <c r="R33" i="2"/>
  <c r="F67" i="8"/>
  <c r="E68" i="7"/>
  <c r="E66" i="8"/>
  <c r="D66" i="8"/>
  <c r="C66" i="8"/>
  <c r="F65" i="8"/>
  <c r="G25" i="8"/>
  <c r="G27" i="8"/>
  <c r="X27" i="8"/>
  <c r="X25" i="8"/>
  <c r="X24" i="8"/>
  <c r="D67" i="7"/>
  <c r="D72" i="7" s="1"/>
  <c r="C67" i="7"/>
  <c r="C71" i="7" s="1"/>
  <c r="E66" i="7"/>
  <c r="V26" i="7"/>
  <c r="F26" i="7"/>
  <c r="V25" i="7"/>
  <c r="F25" i="7"/>
  <c r="V24" i="7"/>
  <c r="F24" i="7"/>
  <c r="X34" i="8" l="1"/>
  <c r="V34" i="7"/>
  <c r="D73" i="7"/>
  <c r="D68" i="7"/>
  <c r="D71" i="7" s="1"/>
  <c r="E71" i="7" s="1"/>
  <c r="F66" i="8"/>
  <c r="D67" i="8"/>
  <c r="C67" i="8"/>
  <c r="E67" i="8"/>
  <c r="E67" i="7"/>
  <c r="C68" i="7"/>
  <c r="C72" i="7" s="1"/>
  <c r="E72" i="7" s="1"/>
  <c r="C73" i="7"/>
  <c r="C70" i="7"/>
  <c r="D70" i="7"/>
  <c r="G24" i="4"/>
  <c r="U24" i="4" s="1"/>
  <c r="U34" i="4" s="1"/>
  <c r="C66" i="6"/>
  <c r="C70" i="6" s="1"/>
  <c r="V27" i="6"/>
  <c r="V26" i="6"/>
  <c r="V25" i="6"/>
  <c r="V24" i="6"/>
  <c r="V34" i="6" s="1"/>
  <c r="D66" i="6"/>
  <c r="D69" i="6" s="1"/>
  <c r="E65" i="6"/>
  <c r="E67" i="4"/>
  <c r="E68" i="4"/>
  <c r="C72" i="4"/>
  <c r="D72" i="4" s="1"/>
  <c r="E72" i="4" s="1"/>
  <c r="C71" i="4"/>
  <c r="D71" i="4" s="1"/>
  <c r="E71" i="4" s="1"/>
  <c r="D66" i="4"/>
  <c r="D74" i="4" s="1"/>
  <c r="C66" i="4"/>
  <c r="C74" i="4" s="1"/>
  <c r="F67" i="5"/>
  <c r="F65" i="5"/>
  <c r="I25" i="5"/>
  <c r="W25" i="5" s="1"/>
  <c r="W26" i="5"/>
  <c r="I33" i="5"/>
  <c r="W33" i="5" s="1"/>
  <c r="I24" i="5"/>
  <c r="W24" i="5" s="1"/>
  <c r="W34" i="5" s="1"/>
  <c r="D66" i="5"/>
  <c r="E66" i="5"/>
  <c r="C66" i="5"/>
  <c r="U27" i="4"/>
  <c r="U26" i="4"/>
  <c r="U25" i="4"/>
  <c r="E65" i="4"/>
  <c r="E73" i="7" l="1"/>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s>
  <commentList>
    <comment ref="D23" authorId="0" shapeId="0" xr:uid="{92304CB0-2225-4395-8B71-C95F52566596}">
      <text>
        <r>
          <rPr>
            <b/>
            <sz val="9"/>
            <color indexed="81"/>
            <rFont val="Tahoma"/>
            <family val="2"/>
            <charset val="238"/>
          </rPr>
          <t>Length L [mm]:</t>
        </r>
        <r>
          <rPr>
            <sz val="9"/>
            <color indexed="81"/>
            <rFont val="Tahoma"/>
            <family val="2"/>
            <charset val="238"/>
          </rPr>
          <t xml:space="preserve">
Lmin = 2000 mm
Lmax = 14000 mm
Note: cutting below 2000 mm subject to additional charge</t>
        </r>
      </text>
    </comment>
    <comment ref="E23" authorId="0" shapeId="0" xr:uid="{D781CA3D-7F3A-453A-8252-EF794F8CD9E9}">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F23" authorId="0" shapeId="0" xr:uid="{1AD0E1BA-EEF8-4817-BC0F-73BD8EC39F5D}">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G23" authorId="0" shapeId="0" xr:uid="{D99573E9-5E0F-451A-9C02-20B24338D355}">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H23" authorId="0" shapeId="0" xr:uid="{19043503-5472-4691-ACE4-1DBF6A5A9DF2}">
      <text>
        <r>
          <rPr>
            <b/>
            <sz val="9"/>
            <color indexed="81"/>
            <rFont val="Tahoma"/>
            <family val="2"/>
            <charset val="238"/>
          </rPr>
          <t xml:space="preserve">Core type:
</t>
        </r>
        <r>
          <rPr>
            <sz val="9"/>
            <color indexed="81"/>
            <rFont val="Tahoma"/>
            <family val="2"/>
            <charset val="238"/>
          </rPr>
          <t>Power T
Power S
Perform R
Perform C</t>
        </r>
      </text>
    </comment>
    <comment ref="I23" authorId="0" shapeId="0" xr:uid="{9099D3A6-2A9F-4351-81F0-6CB62051600F}">
      <text>
        <r>
          <rPr>
            <b/>
            <sz val="9"/>
            <color indexed="81"/>
            <rFont val="Tahoma"/>
            <family val="2"/>
            <charset val="238"/>
          </rPr>
          <t xml:space="preserve">Steel sheet thickness:
</t>
        </r>
        <r>
          <rPr>
            <sz val="9"/>
            <color indexed="81"/>
            <rFont val="Tahoma"/>
            <family val="2"/>
            <charset val="238"/>
          </rPr>
          <t>0,45
0,50
0,55
0,60
0,63
0,65
0,675
0,70
0,75
0,80</t>
        </r>
      </text>
    </comment>
    <comment ref="J23" authorId="0" shapeId="0" xr:uid="{33191542-2250-4C3E-8660-A35F3CD7E758}">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L23" authorId="0" shapeId="0" xr:uid="{202D21F3-690D-4792-9850-1A5D5CD94134}">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M23" authorId="0" shapeId="0" xr:uid="{C6EC1A3A-273B-4C7B-9B58-760027022F41}">
      <text>
        <r>
          <rPr>
            <b/>
            <sz val="9"/>
            <color indexed="81"/>
            <rFont val="Tahoma"/>
            <family val="2"/>
            <charset val="238"/>
          </rPr>
          <t xml:space="preserve">Steel sheet thickness:
</t>
        </r>
        <r>
          <rPr>
            <sz val="9"/>
            <color indexed="81"/>
            <rFont val="Tahoma"/>
            <family val="2"/>
            <charset val="238"/>
          </rPr>
          <t>0,45
0,50
0,55
0,60
0,63
0,65
0,675
0,70
0,75
0,80</t>
        </r>
      </text>
    </comment>
    <comment ref="N23" authorId="0" shapeId="0" xr:uid="{FE5F0FB1-5D7F-48C5-8B27-EEC024D29163}">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P23" authorId="0" shapeId="0" xr:uid="{2C18EA3A-5A6C-425D-AFDF-AAE2BD0103FF}">
      <text>
        <r>
          <rPr>
            <b/>
            <sz val="9"/>
            <color indexed="81"/>
            <rFont val="Tahoma"/>
            <family val="2"/>
            <charset val="238"/>
          </rPr>
          <t xml:space="preserve">Profile type side B (internal):
</t>
        </r>
        <r>
          <rPr>
            <sz val="9"/>
            <color indexed="81"/>
            <rFont val="Tahoma"/>
            <family val="2"/>
            <charset val="238"/>
          </rPr>
          <t>S
V
V2
G
M2</t>
        </r>
      </text>
    </comment>
    <comment ref="R23" authorId="0" shapeId="0" xr:uid="{ABCC077A-C9B4-41DD-A835-88987535C82F}">
      <text>
        <r>
          <rPr>
            <b/>
            <sz val="9"/>
            <color indexed="81"/>
            <rFont val="Tahoma"/>
            <family val="2"/>
            <charset val="238"/>
          </rPr>
          <t>Automatically calculated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30C611-E389-4D20-834F-141775DBAD0D}">
      <text>
        <r>
          <rPr>
            <b/>
            <sz val="9"/>
            <color indexed="81"/>
            <rFont val="Tahoma"/>
            <family val="2"/>
            <charset val="238"/>
          </rPr>
          <t xml:space="preserve">Automatic fill
</t>
        </r>
        <r>
          <rPr>
            <sz val="9"/>
            <color indexed="81"/>
            <rFont val="Tahoma"/>
            <family val="2"/>
            <charset val="238"/>
          </rPr>
          <t>Insert data in excell sheet "FTV Panel"</t>
        </r>
      </text>
    </comment>
    <comment ref="D23" authorId="1" shapeId="0" xr:uid="{AAC34CBE-699C-449E-B8BB-5B6147F5BBE4}">
      <text>
        <r>
          <rPr>
            <b/>
            <sz val="9"/>
            <color indexed="81"/>
            <rFont val="Tahoma"/>
            <family val="2"/>
            <charset val="238"/>
          </rPr>
          <t xml:space="preserve">Dimension A [mm]:
</t>
        </r>
        <r>
          <rPr>
            <sz val="9"/>
            <color indexed="81"/>
            <rFont val="Tahoma"/>
            <family val="2"/>
            <charset val="238"/>
          </rPr>
          <t>Amin =T+150 mm
Amax = 1000 mm if Bmax &lt;= 2000 mm
Amax = 2000 mm if Bmax &lt;= 1000 mm
Example Lmax = (A+B)max = 1000+2000 mm or 2000+1000 mm</t>
        </r>
      </text>
    </comment>
    <comment ref="E23" authorId="1" shapeId="0" xr:uid="{537EF7BB-7DBA-45C7-9047-CB4913683B97}">
      <text>
        <r>
          <rPr>
            <b/>
            <sz val="9"/>
            <color indexed="81"/>
            <rFont val="Tahoma"/>
            <family val="2"/>
            <charset val="238"/>
          </rPr>
          <t xml:space="preserve">Dimension B [mm]:
</t>
        </r>
        <r>
          <rPr>
            <sz val="9"/>
            <color indexed="81"/>
            <rFont val="Tahoma"/>
            <family val="2"/>
            <charset val="238"/>
          </rPr>
          <t>Bmin =T+150 mm
Bmax = 1000 mm if Bmax &lt;= 2000 mm
Bmax = 2000 mm if Bmax &lt;= 1000 mm
Example Lmax = (A+B)max = 1000+2000 mm or 2000+1000 mm</t>
        </r>
      </text>
    </comment>
    <comment ref="F23" authorId="1" shapeId="0" xr:uid="{A2B44F23-F46E-47FE-9533-BE8348737EFE}">
      <text>
        <r>
          <rPr>
            <b/>
            <sz val="9"/>
            <color indexed="81"/>
            <rFont val="Tahoma"/>
            <family val="2"/>
            <charset val="238"/>
          </rPr>
          <t xml:space="preserve">Angle [°]:
</t>
        </r>
        <r>
          <rPr>
            <sz val="9"/>
            <color indexed="81"/>
            <rFont val="Tahoma"/>
            <family val="2"/>
            <charset val="238"/>
          </rPr>
          <t>Bending angle: 75° to 175°</t>
        </r>
      </text>
    </comment>
    <comment ref="G23" authorId="1" shapeId="0" xr:uid="{F1E26DF3-52A3-42A5-BE4D-904F3DA8AD0C}">
      <text>
        <r>
          <rPr>
            <b/>
            <sz val="9"/>
            <color indexed="81"/>
            <rFont val="Tahoma"/>
            <family val="2"/>
            <charset val="238"/>
          </rPr>
          <t>Dimension L=A+B [mm]:</t>
        </r>
        <r>
          <rPr>
            <sz val="9"/>
            <color indexed="81"/>
            <rFont val="Tahoma"/>
            <family val="2"/>
            <charset val="238"/>
          </rPr>
          <t xml:space="preserve">
Lmin = 2×(T+150) mm
Lmax = 3000 mm
Example Lmax = (A+B)max = 1000+2000 mm or 2000+1000 mm</t>
        </r>
      </text>
    </comment>
    <comment ref="H23" authorId="1" shapeId="0" xr:uid="{F10EC2C3-D3AA-4EA4-8981-24001C960E83}">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I23" authorId="1" shapeId="0" xr:uid="{02BB8C26-94BD-4032-9C0E-841E4C611E8B}">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J23" authorId="1" shapeId="0" xr:uid="{1653A08F-E36E-4A94-A969-637D1B78C875}">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K23" authorId="1" shapeId="0" xr:uid="{CF610866-4BC4-4B35-8DA6-8ED4B3B0CC34}">
      <text>
        <r>
          <rPr>
            <b/>
            <sz val="9"/>
            <color indexed="81"/>
            <rFont val="Tahoma"/>
            <family val="2"/>
            <charset val="238"/>
          </rPr>
          <t xml:space="preserve">Core type:
</t>
        </r>
        <r>
          <rPr>
            <sz val="9"/>
            <color indexed="81"/>
            <rFont val="Tahoma"/>
            <family val="2"/>
            <charset val="238"/>
          </rPr>
          <t>Power T
Power S
Perform R
Perform C</t>
        </r>
      </text>
    </comment>
    <comment ref="L23" authorId="1" shapeId="0" xr:uid="{59B02DDC-0190-4B42-896B-D410E868D546}">
      <text>
        <r>
          <rPr>
            <b/>
            <sz val="9"/>
            <color indexed="81"/>
            <rFont val="Tahoma"/>
            <family val="2"/>
            <charset val="238"/>
          </rPr>
          <t xml:space="preserve">Steel sheet thickness:
</t>
        </r>
        <r>
          <rPr>
            <sz val="9"/>
            <color indexed="81"/>
            <rFont val="Tahoma"/>
            <family val="2"/>
            <charset val="238"/>
          </rPr>
          <t>0,45
0,50
0,55
0,60
0,63
0,65
0,675
0,70
0,75
0,80</t>
        </r>
      </text>
    </comment>
    <comment ref="M23" authorId="1" shapeId="0" xr:uid="{E80A5C3F-861B-4294-A873-BF982B3289C5}">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O23" authorId="1" shapeId="0" xr:uid="{F95398DF-87D8-4792-A62A-6D8E90046D47}">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P23" authorId="1" shapeId="0" xr:uid="{BD9ED9B9-E79A-45DF-8FA7-CF7B904D70C7}">
      <text>
        <r>
          <rPr>
            <b/>
            <sz val="9"/>
            <color indexed="81"/>
            <rFont val="Tahoma"/>
            <family val="2"/>
            <charset val="238"/>
          </rPr>
          <t xml:space="preserve">Steel sheet thickness:
</t>
        </r>
        <r>
          <rPr>
            <sz val="9"/>
            <color indexed="81"/>
            <rFont val="Tahoma"/>
            <family val="2"/>
            <charset val="238"/>
          </rPr>
          <t>0,45
0,50
0,55
0,60
0,63
0,65
0,675
0,70
0,75
0,80</t>
        </r>
      </text>
    </comment>
    <comment ref="Q23" authorId="1" shapeId="0" xr:uid="{680A17DE-0008-46C5-AC72-C153E20873BB}">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S23" authorId="1" shapeId="0" xr:uid="{3CEB5635-F318-4B46-B209-7C31A2F78A08}">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3A0BC0D0-EC83-4EE5-B341-026424047F20}">
      <text>
        <r>
          <rPr>
            <b/>
            <sz val="9"/>
            <color indexed="81"/>
            <rFont val="Tahoma"/>
            <family val="2"/>
            <charset val="238"/>
          </rPr>
          <t xml:space="preserve">Automatic fill
</t>
        </r>
        <r>
          <rPr>
            <sz val="9"/>
            <color indexed="81"/>
            <rFont val="Tahoma"/>
            <family val="2"/>
            <charset val="238"/>
          </rPr>
          <t>Insert data in excell sheet "FTV Panel"</t>
        </r>
      </text>
    </comment>
    <comment ref="D23" authorId="1" shapeId="0" xr:uid="{4DEBC1D1-1C24-45E8-99A3-096B5384DD72}">
      <text>
        <r>
          <rPr>
            <b/>
            <sz val="9"/>
            <color indexed="81"/>
            <rFont val="Tahoma"/>
            <family val="2"/>
            <charset val="238"/>
          </rPr>
          <t xml:space="preserve">Dimension A [mm]:
</t>
        </r>
        <r>
          <rPr>
            <sz val="9"/>
            <color indexed="81"/>
            <rFont val="Tahoma"/>
            <family val="2"/>
            <charset val="238"/>
          </rPr>
          <t>Amin = T+150 mm
Amax = 1000 mm</t>
        </r>
      </text>
    </comment>
    <comment ref="E23" authorId="1" shapeId="0" xr:uid="{94F6DE1E-FD75-4461-8D86-2B674843225C}">
      <text>
        <r>
          <rPr>
            <b/>
            <sz val="9"/>
            <color indexed="81"/>
            <rFont val="Tahoma"/>
            <family val="2"/>
            <charset val="238"/>
          </rPr>
          <t xml:space="preserve">Dimension B [mm]:
</t>
        </r>
        <r>
          <rPr>
            <sz val="9"/>
            <color indexed="81"/>
            <rFont val="Tahoma"/>
            <family val="2"/>
            <charset val="238"/>
          </rPr>
          <t>Amin = 2×T+300 mm
Amax = 1000 mm</t>
        </r>
      </text>
    </comment>
    <comment ref="F23" authorId="1" shapeId="0" xr:uid="{0E302532-7312-49AB-B1F1-7DC66215444B}">
      <text>
        <r>
          <rPr>
            <b/>
            <sz val="9"/>
            <color indexed="81"/>
            <rFont val="Tahoma"/>
            <family val="2"/>
            <charset val="238"/>
          </rPr>
          <t xml:space="preserve">Dimension C [mm]:
</t>
        </r>
        <r>
          <rPr>
            <sz val="9"/>
            <color indexed="81"/>
            <rFont val="Tahoma"/>
            <family val="2"/>
            <charset val="238"/>
          </rPr>
          <t>Amin = T+150 mm
Amax = 1000 mm</t>
        </r>
      </text>
    </comment>
    <comment ref="G23" authorId="1" shapeId="0" xr:uid="{3C7FB778-AFE2-4C67-B344-40C0FA2808A3}">
      <text>
        <r>
          <rPr>
            <b/>
            <sz val="9"/>
            <color indexed="81"/>
            <rFont val="Tahoma"/>
            <family val="2"/>
            <charset val="238"/>
          </rPr>
          <t xml:space="preserve">Angle [°]:
</t>
        </r>
        <r>
          <rPr>
            <sz val="9"/>
            <color indexed="81"/>
            <rFont val="Tahoma"/>
            <family val="2"/>
            <charset val="238"/>
          </rPr>
          <t>Bending angle: 90° to 175°</t>
        </r>
      </text>
    </comment>
    <comment ref="H23" authorId="1" shapeId="0" xr:uid="{B7AEF8DD-3C7C-49F4-AB48-998875321FDD}">
      <text>
        <r>
          <rPr>
            <b/>
            <sz val="9"/>
            <color indexed="81"/>
            <rFont val="Tahoma"/>
            <family val="2"/>
            <charset val="238"/>
          </rPr>
          <t xml:space="preserve">Angle [°]:
</t>
        </r>
        <r>
          <rPr>
            <sz val="9"/>
            <color indexed="81"/>
            <rFont val="Tahoma"/>
            <family val="2"/>
            <charset val="238"/>
          </rPr>
          <t>Bending angle: 90° to 175°</t>
        </r>
      </text>
    </comment>
    <comment ref="I23" authorId="1" shapeId="0" xr:uid="{18347D11-20C0-4E79-831D-7E9543EFC147}">
      <text>
        <r>
          <rPr>
            <b/>
            <sz val="9"/>
            <color indexed="81"/>
            <rFont val="Tahoma"/>
            <family val="2"/>
            <charset val="238"/>
          </rPr>
          <t>Length L=A+B+C [mm]:</t>
        </r>
        <r>
          <rPr>
            <sz val="9"/>
            <color indexed="81"/>
            <rFont val="Tahoma"/>
            <family val="2"/>
            <charset val="238"/>
          </rPr>
          <t xml:space="preserve">
Lmin = 4×T+600 mm
Lmax = 3000 mm
Example Lmax = (A+B+C)max = 1000+1000+1000 mm</t>
        </r>
      </text>
    </comment>
    <comment ref="J23" authorId="1" shapeId="0" xr:uid="{EE8080C8-EEE3-46AC-A64A-F83BF9A28EF3}">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K23" authorId="1" shapeId="0" xr:uid="{260777B9-7DDE-433B-8456-1FEBE5A761DB}">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L23" authorId="1" shapeId="0" xr:uid="{979DEBA5-F393-41D2-9079-255082BB9223}">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M23" authorId="1" shapeId="0" xr:uid="{18D5CD34-F8A2-4D2F-AB03-1826582E9B86}">
      <text>
        <r>
          <rPr>
            <b/>
            <sz val="9"/>
            <color indexed="81"/>
            <rFont val="Tahoma"/>
            <family val="2"/>
            <charset val="238"/>
          </rPr>
          <t xml:space="preserve">Core type:
</t>
        </r>
        <r>
          <rPr>
            <sz val="9"/>
            <color indexed="81"/>
            <rFont val="Tahoma"/>
            <family val="2"/>
            <charset val="238"/>
          </rPr>
          <t>Power T
Power S
Perform R
Perform C</t>
        </r>
      </text>
    </comment>
    <comment ref="N23" authorId="1" shapeId="0" xr:uid="{4B235F6F-4B27-4B18-AF26-6A074FF5ACCE}">
      <text>
        <r>
          <rPr>
            <b/>
            <sz val="9"/>
            <color indexed="81"/>
            <rFont val="Tahoma"/>
            <family val="2"/>
            <charset val="238"/>
          </rPr>
          <t xml:space="preserve">Steel sheet thickness:
</t>
        </r>
        <r>
          <rPr>
            <sz val="9"/>
            <color indexed="81"/>
            <rFont val="Tahoma"/>
            <family val="2"/>
            <charset val="238"/>
          </rPr>
          <t>0,45
0,50
0,55
0,60
0,63
0,65
0,675
0,70
0,75
0,80</t>
        </r>
      </text>
    </comment>
    <comment ref="O23" authorId="1" shapeId="0" xr:uid="{5B443912-3ABC-4B3D-90C4-2340F1F581DE}">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Q23" authorId="1" shapeId="0" xr:uid="{6BA1846A-C6CF-43BE-BAE9-E7810AEE841A}">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R23" authorId="1" shapeId="0" xr:uid="{085B3A6C-6AC9-4DD2-854C-4B2B16C2B25F}">
      <text>
        <r>
          <rPr>
            <b/>
            <sz val="9"/>
            <color indexed="81"/>
            <rFont val="Tahoma"/>
            <family val="2"/>
            <charset val="238"/>
          </rPr>
          <t xml:space="preserve">Steel sheet thickness:
</t>
        </r>
        <r>
          <rPr>
            <sz val="9"/>
            <color indexed="81"/>
            <rFont val="Tahoma"/>
            <family val="2"/>
            <charset val="238"/>
          </rPr>
          <t>0,45
0,50
0,55
0,60
0,63
0,65
0,675
0,70
0,75
0,80</t>
        </r>
      </text>
    </comment>
    <comment ref="S23" authorId="1" shapeId="0" xr:uid="{E9131144-933A-4E5D-BFB9-12B305B9D102}">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U23" authorId="1" shapeId="0" xr:uid="{A21AE353-5A6A-49D6-BB33-040A5AB6CB29}">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60DABC2-B087-4BD7-ACA4-5F77479C53EA}">
      <text>
        <r>
          <rPr>
            <b/>
            <sz val="9"/>
            <color indexed="81"/>
            <rFont val="Tahoma"/>
            <family val="2"/>
            <charset val="238"/>
          </rPr>
          <t xml:space="preserve">Automatic fill
</t>
        </r>
        <r>
          <rPr>
            <sz val="9"/>
            <color indexed="81"/>
            <rFont val="Tahoma"/>
            <family val="2"/>
            <charset val="238"/>
          </rPr>
          <t>Insert data in excell sheet "FTV Panel"</t>
        </r>
      </text>
    </comment>
    <comment ref="D23" authorId="1" shapeId="0" xr:uid="{29045D26-234A-41CE-99C3-C6DF5B27CFA9}">
      <text>
        <r>
          <rPr>
            <b/>
            <sz val="9"/>
            <color indexed="81"/>
            <rFont val="Tahoma"/>
            <family val="2"/>
            <charset val="238"/>
          </rPr>
          <t xml:space="preserve">Dimension A [mm]:
</t>
        </r>
        <r>
          <rPr>
            <sz val="9"/>
            <color indexed="81"/>
            <rFont val="Tahoma"/>
            <family val="2"/>
            <charset val="238"/>
          </rPr>
          <t>Amin =T+150 mm
Amax = M-60-(T+150) mm</t>
        </r>
      </text>
    </comment>
    <comment ref="E23" authorId="1" shapeId="0" xr:uid="{5C1D8D37-ED8A-4712-905D-3EC239A7D02A}">
      <text>
        <r>
          <rPr>
            <b/>
            <sz val="9"/>
            <color indexed="81"/>
            <rFont val="Tahoma"/>
            <family val="2"/>
            <charset val="238"/>
          </rPr>
          <t xml:space="preserve">Dimension B [mm]:
</t>
        </r>
        <r>
          <rPr>
            <sz val="9"/>
            <color indexed="81"/>
            <rFont val="Tahoma"/>
            <family val="2"/>
            <charset val="238"/>
          </rPr>
          <t>Bmin =T+150 mm
Bmax = M-60-(T+150) mm</t>
        </r>
      </text>
    </comment>
    <comment ref="F23" authorId="1" shapeId="0" xr:uid="{60A5D798-9A59-4B61-B53A-4A2542DC1407}">
      <text>
        <r>
          <rPr>
            <b/>
            <sz val="9"/>
            <color indexed="81"/>
            <rFont val="Tahoma"/>
            <family val="2"/>
            <charset val="238"/>
          </rPr>
          <t xml:space="preserve">Dimension (A+B):
</t>
        </r>
        <r>
          <rPr>
            <sz val="9"/>
            <color indexed="81"/>
            <rFont val="Tahoma"/>
            <family val="2"/>
            <charset val="238"/>
          </rPr>
          <t>(A+B)min = 2×(T+150) mm
(A+B)max = M - 60 mm</t>
        </r>
      </text>
    </comment>
    <comment ref="G23" authorId="1" shapeId="0" xr:uid="{44A57A2B-C962-4B75-8541-5D6285AD5FDD}">
      <text>
        <r>
          <rPr>
            <b/>
            <sz val="9"/>
            <color indexed="81"/>
            <rFont val="Tahoma"/>
            <family val="2"/>
            <charset val="238"/>
          </rPr>
          <t xml:space="preserve">Angle [°]:
</t>
        </r>
        <r>
          <rPr>
            <sz val="9"/>
            <color indexed="81"/>
            <rFont val="Tahoma"/>
            <family val="2"/>
            <charset val="238"/>
          </rPr>
          <t>Bending angle: 80° to 175°</t>
        </r>
      </text>
    </comment>
    <comment ref="H23" authorId="1" shapeId="0" xr:uid="{A53F4F26-036A-43B0-960B-D985F8F84D32}">
      <text>
        <r>
          <rPr>
            <b/>
            <sz val="9"/>
            <color indexed="81"/>
            <rFont val="Tahoma"/>
            <family val="2"/>
            <charset val="238"/>
          </rPr>
          <t>Length L [mm]:</t>
        </r>
        <r>
          <rPr>
            <sz val="9"/>
            <color indexed="81"/>
            <rFont val="Tahoma"/>
            <family val="2"/>
            <charset val="238"/>
          </rPr>
          <t xml:space="preserve">
Lmin = 2000 mm
Lmax = 8000 mm (due to bending limitations)
Note: cutting below 2000 mm subject to additional charge</t>
        </r>
      </text>
    </comment>
    <comment ref="I23" authorId="1" shapeId="0" xr:uid="{8822FAD1-BC14-4012-8EF6-8C19B5A43835}">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J23" authorId="1" shapeId="0" xr:uid="{79B898D1-4FF6-4FC9-8159-737953B850BE}">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K23" authorId="1" shapeId="0" xr:uid="{AFC69A41-FA09-456F-98CA-9C71D7CE1953}">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L23" authorId="1" shapeId="0" xr:uid="{0706C4BF-3AFF-4D0A-A133-C8E9EE59AC17}">
      <text>
        <r>
          <rPr>
            <b/>
            <sz val="9"/>
            <color indexed="81"/>
            <rFont val="Tahoma"/>
            <family val="2"/>
            <charset val="238"/>
          </rPr>
          <t xml:space="preserve">Core type:
</t>
        </r>
        <r>
          <rPr>
            <sz val="9"/>
            <color indexed="81"/>
            <rFont val="Tahoma"/>
            <family val="2"/>
            <charset val="238"/>
          </rPr>
          <t>Power T
Power S
Perform R
Perform C</t>
        </r>
      </text>
    </comment>
    <comment ref="M23" authorId="1" shapeId="0" xr:uid="{8EE2C7F9-6336-4E0B-8039-E0D6EBAC544B}">
      <text>
        <r>
          <rPr>
            <b/>
            <sz val="9"/>
            <color indexed="81"/>
            <rFont val="Tahoma"/>
            <family val="2"/>
            <charset val="238"/>
          </rPr>
          <t xml:space="preserve">Steel sheet thickness:
</t>
        </r>
        <r>
          <rPr>
            <sz val="9"/>
            <color indexed="81"/>
            <rFont val="Tahoma"/>
            <family val="2"/>
            <charset val="238"/>
          </rPr>
          <t>0,45
0,50
0,55
0,60
0,63
0,65
0,675
0,70
0,75
0,80</t>
        </r>
      </text>
    </comment>
    <comment ref="N23" authorId="1" shapeId="0" xr:uid="{9D6299D0-A19E-49EB-B2D7-DFD27BC5D3CC}">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P23" authorId="1" shapeId="0" xr:uid="{2DA1D9EB-5918-423D-8D21-E6AE77EC1EE4}">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Q23" authorId="1" shapeId="0" xr:uid="{34A1756E-60E0-493D-BBCE-3BCFF625A16B}">
      <text>
        <r>
          <rPr>
            <b/>
            <sz val="9"/>
            <color indexed="81"/>
            <rFont val="Tahoma"/>
            <family val="2"/>
            <charset val="238"/>
          </rPr>
          <t xml:space="preserve">Steel sheet thickness:
</t>
        </r>
        <r>
          <rPr>
            <sz val="9"/>
            <color indexed="81"/>
            <rFont val="Tahoma"/>
            <family val="2"/>
            <charset val="238"/>
          </rPr>
          <t>0,45
0,50
0,55
0,60
0,63
0,65
0,675
0,70
0,75
0,80</t>
        </r>
      </text>
    </comment>
    <comment ref="R23" authorId="1" shapeId="0" xr:uid="{C693C09F-252B-4913-93AB-07BFAFA0C887}">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T23" authorId="1" shapeId="0" xr:uid="{DF1C5A52-BFCC-4968-A24D-15C4604C4866}">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2BECFBB-C5FC-4302-A6BD-AF10A8B56F9D}">
      <text>
        <r>
          <rPr>
            <b/>
            <sz val="9"/>
            <color indexed="81"/>
            <rFont val="Tahoma"/>
            <family val="2"/>
            <charset val="238"/>
          </rPr>
          <t xml:space="preserve">Automatic fill
</t>
        </r>
        <r>
          <rPr>
            <sz val="9"/>
            <color indexed="81"/>
            <rFont val="Tahoma"/>
            <family val="2"/>
            <charset val="238"/>
          </rPr>
          <t>Insert data in excell sheet "FTV Panel"</t>
        </r>
      </text>
    </comment>
    <comment ref="D23" authorId="1" shapeId="0" xr:uid="{06D82D07-BAAD-43CD-A0EC-643BA4F73532}">
      <text>
        <r>
          <rPr>
            <b/>
            <sz val="9"/>
            <color indexed="81"/>
            <rFont val="Tahoma"/>
            <family val="2"/>
            <charset val="238"/>
          </rPr>
          <t xml:space="preserve">Dimension A [mm]:
</t>
        </r>
        <r>
          <rPr>
            <sz val="9"/>
            <color indexed="81"/>
            <rFont val="Tahoma"/>
            <family val="2"/>
            <charset val="238"/>
          </rPr>
          <t>Amin =T+150 mm
Amax = M-(T+150) mm</t>
        </r>
      </text>
    </comment>
    <comment ref="E23" authorId="1" shapeId="0" xr:uid="{B20E33FE-EFBA-4FA1-846D-288407533CDD}">
      <text>
        <r>
          <rPr>
            <b/>
            <sz val="9"/>
            <color indexed="81"/>
            <rFont val="Tahoma"/>
            <family val="2"/>
            <charset val="238"/>
          </rPr>
          <t xml:space="preserve">Dimension B [mm]:
</t>
        </r>
        <r>
          <rPr>
            <sz val="9"/>
            <color indexed="81"/>
            <rFont val="Tahoma"/>
            <family val="2"/>
            <charset val="238"/>
          </rPr>
          <t>Bmin =T+150 mm
Bmax = M-(T+150) mm</t>
        </r>
      </text>
    </comment>
    <comment ref="F23" authorId="1" shapeId="0" xr:uid="{B02A0C1A-AE85-4EB6-95A2-6CDA0AC518AF}">
      <text>
        <r>
          <rPr>
            <b/>
            <sz val="9"/>
            <color indexed="81"/>
            <rFont val="Tahoma"/>
            <family val="2"/>
            <charset val="238"/>
          </rPr>
          <t xml:space="preserve">Dimension (A+B):
</t>
        </r>
        <r>
          <rPr>
            <sz val="9"/>
            <color indexed="81"/>
            <rFont val="Tahoma"/>
            <family val="2"/>
            <charset val="238"/>
          </rPr>
          <t>(A+B) = Module</t>
        </r>
      </text>
    </comment>
    <comment ref="G23" authorId="1" shapeId="0" xr:uid="{7143EC64-6A06-4DBD-931E-962276ECF2B3}">
      <text>
        <r>
          <rPr>
            <b/>
            <sz val="9"/>
            <color indexed="81"/>
            <rFont val="Tahoma"/>
            <family val="2"/>
            <charset val="238"/>
          </rPr>
          <t xml:space="preserve">Angle [°]:
</t>
        </r>
        <r>
          <rPr>
            <sz val="9"/>
            <color indexed="81"/>
            <rFont val="Tahoma"/>
            <family val="2"/>
            <charset val="238"/>
          </rPr>
          <t>Bending angle: 80° to 175°</t>
        </r>
      </text>
    </comment>
    <comment ref="H23" authorId="1" shapeId="0" xr:uid="{8D1C924B-613E-4C45-A23B-B4F40D837919}">
      <text>
        <r>
          <rPr>
            <b/>
            <sz val="9"/>
            <color indexed="81"/>
            <rFont val="Tahoma"/>
            <family val="2"/>
            <charset val="238"/>
          </rPr>
          <t>Length L [mm]:</t>
        </r>
        <r>
          <rPr>
            <sz val="9"/>
            <color indexed="81"/>
            <rFont val="Tahoma"/>
            <family val="2"/>
            <charset val="238"/>
          </rPr>
          <t xml:space="preserve">
Lmin = 2000 mm
Lmax = 8000 mm (due to bending limitations)
Note: cutting below 2000 mm subject to additional charge</t>
        </r>
      </text>
    </comment>
    <comment ref="I23" authorId="1" shapeId="0" xr:uid="{DE2927C6-196C-44DB-AA6B-26C3976BEF8D}">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J23" authorId="1" shapeId="0" xr:uid="{452BD133-9A85-413D-AD4F-7191FE508D84}">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K23" authorId="1" shapeId="0" xr:uid="{B8F33E60-21E1-4C4A-A32E-1B43C306E216}">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L23" authorId="1" shapeId="0" xr:uid="{4B89BAA1-1384-4770-9F0D-7DCC83C1AB57}">
      <text>
        <r>
          <rPr>
            <b/>
            <sz val="9"/>
            <color indexed="81"/>
            <rFont val="Tahoma"/>
            <family val="2"/>
            <charset val="238"/>
          </rPr>
          <t xml:space="preserve">Core type:
</t>
        </r>
        <r>
          <rPr>
            <sz val="9"/>
            <color indexed="81"/>
            <rFont val="Tahoma"/>
            <family val="2"/>
            <charset val="238"/>
          </rPr>
          <t>Power T
Power S
Perform R
Perform C</t>
        </r>
      </text>
    </comment>
    <comment ref="M23" authorId="1" shapeId="0" xr:uid="{B89525F4-47A1-437A-BEBA-E9DD93D418A8}">
      <text>
        <r>
          <rPr>
            <b/>
            <sz val="9"/>
            <color indexed="81"/>
            <rFont val="Tahoma"/>
            <family val="2"/>
            <charset val="238"/>
          </rPr>
          <t xml:space="preserve">Steel sheet thickness:
</t>
        </r>
        <r>
          <rPr>
            <sz val="9"/>
            <color indexed="81"/>
            <rFont val="Tahoma"/>
            <family val="2"/>
            <charset val="238"/>
          </rPr>
          <t>0,45
0,50
0,55
0,60
0,63
0,65
0,675
0,70
0,75
0,80</t>
        </r>
      </text>
    </comment>
    <comment ref="N23" authorId="1" shapeId="0" xr:uid="{5075D45C-BA77-482B-8092-5FD493600D07}">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P23" authorId="1" shapeId="0" xr:uid="{7FB5FCF2-C9E2-422E-A4A2-FA40F1361DE4}">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Q23" authorId="1" shapeId="0" xr:uid="{613A71F8-BA21-4851-8764-45323C9C6C0E}">
      <text>
        <r>
          <rPr>
            <b/>
            <sz val="9"/>
            <color indexed="81"/>
            <rFont val="Tahoma"/>
            <family val="2"/>
            <charset val="238"/>
          </rPr>
          <t xml:space="preserve">Steel sheet thickness:
</t>
        </r>
        <r>
          <rPr>
            <sz val="9"/>
            <color indexed="81"/>
            <rFont val="Tahoma"/>
            <family val="2"/>
            <charset val="238"/>
          </rPr>
          <t>0,45
0,50
0,55
0,60
0,63
0,65
0,675
0,70
0,75
0,80</t>
        </r>
      </text>
    </comment>
    <comment ref="R23" authorId="1" shapeId="0" xr:uid="{55E6DD0F-5633-4A7D-9A16-4EC46151D2B1}">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T23" authorId="1" shapeId="0" xr:uid="{61DE8684-3A9B-46B7-9215-33733C6D7D99}">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A61C1E58-F6DF-4F20-9B08-A93359D0DA2B}">
      <text>
        <r>
          <rPr>
            <b/>
            <sz val="9"/>
            <color indexed="81"/>
            <rFont val="Tahoma"/>
            <family val="2"/>
            <charset val="238"/>
          </rPr>
          <t xml:space="preserve">Automatic fill
</t>
        </r>
        <r>
          <rPr>
            <sz val="9"/>
            <color indexed="81"/>
            <rFont val="Tahoma"/>
            <family val="2"/>
            <charset val="238"/>
          </rPr>
          <t>Insert data in excell sheet "FTV Panel"</t>
        </r>
      </text>
    </comment>
    <comment ref="D23" authorId="1" shapeId="0" xr:uid="{3A65ABF9-27FF-4153-AC11-1763FDFC0974}">
      <text>
        <r>
          <rPr>
            <b/>
            <sz val="9"/>
            <color indexed="81"/>
            <rFont val="Tahoma"/>
            <family val="2"/>
            <charset val="238"/>
          </rPr>
          <t xml:space="preserve">Dimension A [mm]:
</t>
        </r>
        <r>
          <rPr>
            <sz val="9"/>
            <color indexed="81"/>
            <rFont val="Tahoma"/>
            <family val="2"/>
            <charset val="238"/>
          </rPr>
          <t>Amin =T+150 mm
Amax = M-60-(T+150) mm</t>
        </r>
      </text>
    </comment>
    <comment ref="E23" authorId="1" shapeId="0" xr:uid="{F93FBDB9-9B93-424B-A47F-2911DC021731}">
      <text>
        <r>
          <rPr>
            <b/>
            <sz val="9"/>
            <color indexed="81"/>
            <rFont val="Tahoma"/>
            <family val="2"/>
            <charset val="238"/>
          </rPr>
          <t xml:space="preserve">Dimension B [mm]:
</t>
        </r>
        <r>
          <rPr>
            <sz val="9"/>
            <color indexed="81"/>
            <rFont val="Tahoma"/>
            <family val="2"/>
            <charset val="238"/>
          </rPr>
          <t>Bmin =T+150 mm
Bmax = M-60-(T+150) mm</t>
        </r>
      </text>
    </comment>
    <comment ref="F23" authorId="1" shapeId="0" xr:uid="{6BDE3DAC-C7C9-4775-B0C5-41DD321A4D75}">
      <text>
        <r>
          <rPr>
            <b/>
            <sz val="9"/>
            <color indexed="81"/>
            <rFont val="Tahoma"/>
            <family val="2"/>
            <charset val="238"/>
          </rPr>
          <t xml:space="preserve">Length (A+B)max:
</t>
        </r>
        <r>
          <rPr>
            <sz val="9"/>
            <color indexed="81"/>
            <rFont val="Tahoma"/>
            <family val="2"/>
            <charset val="238"/>
          </rPr>
          <t>(A+B)min = 2×(T+150) mm
(A+B)max = M-60 mm</t>
        </r>
      </text>
    </comment>
    <comment ref="G23" authorId="1" shapeId="0" xr:uid="{284C26BD-9E6C-4219-B5A8-88649150A95D}">
      <text>
        <r>
          <rPr>
            <b/>
            <sz val="9"/>
            <color indexed="81"/>
            <rFont val="Tahoma"/>
            <family val="2"/>
            <charset val="238"/>
          </rPr>
          <t xml:space="preserve">Angle [°]:
</t>
        </r>
        <r>
          <rPr>
            <sz val="9"/>
            <color indexed="81"/>
            <rFont val="Tahoma"/>
            <family val="2"/>
            <charset val="238"/>
          </rPr>
          <t>Bending angle: 75° to 175°</t>
        </r>
      </text>
    </comment>
    <comment ref="H23" authorId="1" shapeId="0" xr:uid="{7F19262E-6B16-4165-8945-A81A026923F7}">
      <text>
        <r>
          <rPr>
            <b/>
            <sz val="9"/>
            <color indexed="81"/>
            <rFont val="Tahoma"/>
            <family val="2"/>
            <charset val="238"/>
          </rPr>
          <t>Length L [mm]:</t>
        </r>
        <r>
          <rPr>
            <sz val="9"/>
            <color indexed="81"/>
            <rFont val="Tahoma"/>
            <family val="2"/>
            <charset val="238"/>
          </rPr>
          <t xml:space="preserve">
Lmin = 2000 mm
Lmax = 10000 mm (due to bending limitations)
Note: cutting below 2000 mm subject to additional charge</t>
        </r>
      </text>
    </comment>
    <comment ref="I23" authorId="1" shapeId="0" xr:uid="{6D61F143-C93D-4549-9C8B-7EBD9FA5CE80}">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J23" authorId="1" shapeId="0" xr:uid="{D7ACC993-FC38-43A2-B65F-7A08FE050F0A}">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K23" authorId="1" shapeId="0" xr:uid="{03849BDE-8F1E-4139-AB24-81F62A57ED2D}">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L23" authorId="1" shapeId="0" xr:uid="{6110C394-262B-4812-B453-894354303FCA}">
      <text>
        <r>
          <rPr>
            <b/>
            <sz val="9"/>
            <color indexed="81"/>
            <rFont val="Tahoma"/>
            <family val="2"/>
            <charset val="238"/>
          </rPr>
          <t xml:space="preserve">Core type:
</t>
        </r>
        <r>
          <rPr>
            <sz val="9"/>
            <color indexed="81"/>
            <rFont val="Tahoma"/>
            <family val="2"/>
            <charset val="238"/>
          </rPr>
          <t>Power T
Power S
Perform R
Perform C</t>
        </r>
      </text>
    </comment>
    <comment ref="M23" authorId="1" shapeId="0" xr:uid="{16A85543-4D2C-475D-B971-85E13C07A6DF}">
      <text>
        <r>
          <rPr>
            <b/>
            <sz val="9"/>
            <color indexed="81"/>
            <rFont val="Tahoma"/>
            <family val="2"/>
            <charset val="238"/>
          </rPr>
          <t xml:space="preserve">Steel sheet thickness:
</t>
        </r>
        <r>
          <rPr>
            <sz val="9"/>
            <color indexed="81"/>
            <rFont val="Tahoma"/>
            <family val="2"/>
            <charset val="238"/>
          </rPr>
          <t>0,45
0,50
0,55
0,60
0,63
0,65
0,675
0,70
0,75
0,80</t>
        </r>
      </text>
    </comment>
    <comment ref="N23" authorId="1" shapeId="0" xr:uid="{6E2DD056-2195-420C-8254-EEFD6AEC9E3B}">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P23" authorId="1" shapeId="0" xr:uid="{F2C1C7D5-7DBC-49E9-9368-33E191BF5147}">
      <text>
        <r>
          <rPr>
            <b/>
            <sz val="9"/>
            <color indexed="81"/>
            <rFont val="Tahoma"/>
            <family val="2"/>
            <charset val="238"/>
          </rPr>
          <t>Profile type side A (external face):</t>
        </r>
        <r>
          <rPr>
            <sz val="9"/>
            <color indexed="81"/>
            <rFont val="Tahoma"/>
            <family val="2"/>
            <charset val="238"/>
          </rPr>
          <t xml:space="preserve">
M
M8
S*
V*
V2*
G*
M3*
* not applicable to
   rounded corner panels</t>
        </r>
      </text>
    </comment>
    <comment ref="Q23" authorId="1" shapeId="0" xr:uid="{B96E19C0-1F30-47BF-BCE5-21CC1A62D82B}">
      <text>
        <r>
          <rPr>
            <b/>
            <sz val="9"/>
            <color indexed="81"/>
            <rFont val="Tahoma"/>
            <family val="2"/>
            <charset val="238"/>
          </rPr>
          <t xml:space="preserve">Steel sheet thickness:
</t>
        </r>
        <r>
          <rPr>
            <sz val="9"/>
            <color indexed="81"/>
            <rFont val="Tahoma"/>
            <family val="2"/>
            <charset val="238"/>
          </rPr>
          <t>0,45
0,50
0,55
0,60
0,63
0,65
0,675
0,70
0,75
0,80</t>
        </r>
      </text>
    </comment>
    <comment ref="R23" authorId="1" shapeId="0" xr:uid="{DD747A5E-A862-4E11-81DA-3BF735214C98}">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T23" authorId="1" shapeId="0" xr:uid="{21FA387E-87E6-4965-A2C8-762525AC3337}">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803FA79-7C15-4E39-88D7-DC90D027FC44}">
      <text>
        <r>
          <rPr>
            <b/>
            <sz val="9"/>
            <color indexed="81"/>
            <rFont val="Tahoma"/>
            <family val="2"/>
            <charset val="238"/>
          </rPr>
          <t xml:space="preserve">Automatic fill
</t>
        </r>
        <r>
          <rPr>
            <sz val="9"/>
            <color indexed="81"/>
            <rFont val="Tahoma"/>
            <family val="2"/>
            <charset val="238"/>
          </rPr>
          <t>Insert data in excell sheet "FTV Panel"</t>
        </r>
      </text>
    </comment>
    <comment ref="D23" authorId="1" shapeId="0" xr:uid="{090C25ED-5B96-4FB3-8097-13C7DDCE1A55}">
      <text>
        <r>
          <rPr>
            <b/>
            <sz val="9"/>
            <color indexed="81"/>
            <rFont val="Tahoma"/>
            <family val="2"/>
            <charset val="238"/>
          </rPr>
          <t xml:space="preserve">Dimension A [mm]:
</t>
        </r>
        <r>
          <rPr>
            <sz val="9"/>
            <color indexed="81"/>
            <rFont val="Tahoma"/>
            <family val="2"/>
            <charset val="238"/>
          </rPr>
          <t>Amin =T+150 mm
Amax = M-60-(T+150) mm</t>
        </r>
      </text>
    </comment>
    <comment ref="E23" authorId="1" shapeId="0" xr:uid="{77A3A7E6-9B19-4FC9-B329-DB8EAACE889A}">
      <text>
        <r>
          <rPr>
            <b/>
            <sz val="9"/>
            <color indexed="81"/>
            <rFont val="Tahoma"/>
            <family val="2"/>
            <charset val="238"/>
          </rPr>
          <t xml:space="preserve">Dimension B [mm]:
</t>
        </r>
        <r>
          <rPr>
            <sz val="9"/>
            <color indexed="81"/>
            <rFont val="Tahoma"/>
            <family val="2"/>
            <charset val="238"/>
          </rPr>
          <t>Bmin =2×T+300 mm
Bmax = M-60-2×(T+150) mm</t>
        </r>
      </text>
    </comment>
    <comment ref="F23" authorId="1" shapeId="0" xr:uid="{B41EE5EE-FB33-419F-A815-D2184800F135}">
      <text>
        <r>
          <rPr>
            <b/>
            <sz val="9"/>
            <color indexed="81"/>
            <rFont val="Tahoma"/>
            <family val="2"/>
            <charset val="238"/>
          </rPr>
          <t xml:space="preserve">Dimension C [mm]:
</t>
        </r>
        <r>
          <rPr>
            <sz val="9"/>
            <color indexed="81"/>
            <rFont val="Tahoma"/>
            <family val="2"/>
            <charset val="238"/>
          </rPr>
          <t>Amin =T+150 mm
Amax = M-60-(T+150) mm</t>
        </r>
      </text>
    </comment>
    <comment ref="G23" authorId="1" shapeId="0" xr:uid="{B8090ACF-C0DF-49C7-B567-85AE6FE12C9E}">
      <text>
        <r>
          <rPr>
            <b/>
            <sz val="9"/>
            <color indexed="81"/>
            <rFont val="Tahoma"/>
            <family val="2"/>
            <charset val="238"/>
          </rPr>
          <t xml:space="preserve">Dimension (A+B+C):
</t>
        </r>
        <r>
          <rPr>
            <sz val="9"/>
            <color indexed="81"/>
            <rFont val="Tahoma"/>
            <family val="2"/>
            <charset val="238"/>
          </rPr>
          <t>(A+B+C)min = 4×T+600 mm</t>
        </r>
        <r>
          <rPr>
            <b/>
            <sz val="9"/>
            <color indexed="81"/>
            <rFont val="Tahoma"/>
            <family val="2"/>
            <charset val="238"/>
          </rPr>
          <t xml:space="preserve">
</t>
        </r>
        <r>
          <rPr>
            <sz val="9"/>
            <color indexed="81"/>
            <rFont val="Tahoma"/>
            <family val="2"/>
            <charset val="238"/>
          </rPr>
          <t>(A+B+C)max = M-60 mm</t>
        </r>
      </text>
    </comment>
    <comment ref="H23" authorId="1" shapeId="0" xr:uid="{5D9724E1-EEB0-491E-96DC-CE828F75F411}">
      <text>
        <r>
          <rPr>
            <b/>
            <sz val="9"/>
            <color indexed="81"/>
            <rFont val="Tahoma"/>
            <family val="2"/>
            <charset val="238"/>
          </rPr>
          <t xml:space="preserve">Angle a [°]:
</t>
        </r>
        <r>
          <rPr>
            <sz val="9"/>
            <color indexed="81"/>
            <rFont val="Tahoma"/>
            <family val="2"/>
            <charset val="238"/>
          </rPr>
          <t>Bending angle: 90° to 175°</t>
        </r>
      </text>
    </comment>
    <comment ref="I23" authorId="1" shapeId="0" xr:uid="{B7944C17-BCF6-4BE9-B703-650C34894C0A}">
      <text>
        <r>
          <rPr>
            <b/>
            <sz val="9"/>
            <color indexed="81"/>
            <rFont val="Tahoma"/>
            <family val="2"/>
            <charset val="238"/>
          </rPr>
          <t xml:space="preserve">Angle c [°]:
</t>
        </r>
        <r>
          <rPr>
            <sz val="9"/>
            <color indexed="81"/>
            <rFont val="Tahoma"/>
            <family val="2"/>
            <charset val="238"/>
          </rPr>
          <t>Bending angle: 90° to 175°</t>
        </r>
      </text>
    </comment>
    <comment ref="J23" authorId="1" shapeId="0" xr:uid="{32BC1951-8C82-4C1D-A62D-C0B1C26CEFEB}">
      <text>
        <r>
          <rPr>
            <b/>
            <sz val="9"/>
            <color indexed="81"/>
            <rFont val="Tahoma"/>
            <family val="2"/>
            <charset val="238"/>
          </rPr>
          <t>Length L [mm]:</t>
        </r>
        <r>
          <rPr>
            <sz val="9"/>
            <color indexed="81"/>
            <rFont val="Tahoma"/>
            <family val="2"/>
            <charset val="238"/>
          </rPr>
          <t xml:space="preserve">
Lmin = 2000 mm
Lmax = 10000 mm (due to bending limitations)
Note: cutting below 2000 mm subject to additional charge</t>
        </r>
      </text>
    </comment>
    <comment ref="K23" authorId="1" shapeId="0" xr:uid="{114B8F68-DC1A-4E1E-B8CC-B70C6C0580F4}">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L23" authorId="1" shapeId="0" xr:uid="{644E2FEA-1B01-4BF5-A3FA-1B243B15107D}">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M23" authorId="1" shapeId="0" xr:uid="{6954D30C-A47F-4047-B9E2-9D2CB90F44BC}">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N23" authorId="1" shapeId="0" xr:uid="{426B437C-26AA-4E63-9DC6-FFE40CA45305}">
      <text>
        <r>
          <rPr>
            <b/>
            <sz val="9"/>
            <color indexed="81"/>
            <rFont val="Tahoma"/>
            <family val="2"/>
            <charset val="238"/>
          </rPr>
          <t xml:space="preserve">Core type:
</t>
        </r>
        <r>
          <rPr>
            <sz val="9"/>
            <color indexed="81"/>
            <rFont val="Tahoma"/>
            <family val="2"/>
            <charset val="238"/>
          </rPr>
          <t>Power T
Power S
Perform R
Perform C</t>
        </r>
      </text>
    </comment>
    <comment ref="O23" authorId="1" shapeId="0" xr:uid="{E63E1647-102B-481E-8685-9EEA6DBB124E}">
      <text>
        <r>
          <rPr>
            <b/>
            <sz val="9"/>
            <color indexed="81"/>
            <rFont val="Tahoma"/>
            <family val="2"/>
            <charset val="238"/>
          </rPr>
          <t xml:space="preserve">Steel sheet thickness:
</t>
        </r>
        <r>
          <rPr>
            <sz val="9"/>
            <color indexed="81"/>
            <rFont val="Tahoma"/>
            <family val="2"/>
            <charset val="238"/>
          </rPr>
          <t>0,45
0,50
0,55
0,60
0,63
0,65
0,675
0,70
0,75
0,80</t>
        </r>
      </text>
    </comment>
    <comment ref="P23" authorId="1" shapeId="0" xr:uid="{DB922DDB-78C3-4992-8CB4-B31B1D43010D}">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R23" authorId="1" shapeId="0" xr:uid="{F319800A-19DF-41D1-A9F2-385BD348EFCA}">
      <text>
        <r>
          <rPr>
            <b/>
            <sz val="9"/>
            <color indexed="81"/>
            <rFont val="Tahoma"/>
            <family val="2"/>
            <charset val="238"/>
          </rPr>
          <t>Profile type side A (external face):</t>
        </r>
        <r>
          <rPr>
            <sz val="9"/>
            <color indexed="81"/>
            <rFont val="Tahoma"/>
            <family val="2"/>
            <charset val="238"/>
          </rPr>
          <t xml:space="preserve">
M
M8
S*
V*
V2*
G*
M3*
* not applicable to
   rounded corner panels</t>
        </r>
      </text>
    </comment>
    <comment ref="S23" authorId="1" shapeId="0" xr:uid="{C154D7E9-BE66-44F6-9C95-E5817D8B9D74}">
      <text>
        <r>
          <rPr>
            <b/>
            <sz val="9"/>
            <color indexed="81"/>
            <rFont val="Tahoma"/>
            <family val="2"/>
            <charset val="238"/>
          </rPr>
          <t xml:space="preserve">Steel sheet thickness:
</t>
        </r>
        <r>
          <rPr>
            <sz val="9"/>
            <color indexed="81"/>
            <rFont val="Tahoma"/>
            <family val="2"/>
            <charset val="238"/>
          </rPr>
          <t>0,45
0,50
0,55
0,60
0,63
0,65
0,675
0,70
0,75
0,80</t>
        </r>
      </text>
    </comment>
    <comment ref="T23" authorId="1" shapeId="0" xr:uid="{BDC2F718-E6ED-4370-BBAB-8CE58EFD7172}">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V23" authorId="1" shapeId="0" xr:uid="{FE88CF98-BA5E-49EC-A2EE-CBFD12B3A6CD}">
      <text>
        <r>
          <rPr>
            <b/>
            <sz val="9"/>
            <color indexed="81"/>
            <rFont val="Tahoma"/>
            <family val="2"/>
            <charset val="238"/>
          </rPr>
          <t xml:space="preserve">Profile type side B (internal):
</t>
        </r>
        <r>
          <rPr>
            <sz val="9"/>
            <color indexed="81"/>
            <rFont val="Tahoma"/>
            <family val="2"/>
            <charset val="238"/>
          </rPr>
          <t>S
V
V2
G
M2</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<sst xmlns="http://schemas.openxmlformats.org/spreadsheetml/2006/main" count="746" uniqueCount="161">
  <si>
    <t>FTV</t>
  </si>
  <si>
    <t>Total [m2]</t>
  </si>
  <si>
    <t>P01</t>
  </si>
  <si>
    <t>Trimoterm Technical Specification</t>
  </si>
  <si>
    <t>Trimoterm Fireproof Panels Brochure</t>
  </si>
  <si>
    <t>Facade/Phase</t>
  </si>
  <si>
    <t>Core type</t>
  </si>
  <si>
    <t>Note</t>
  </si>
  <si>
    <t>Module
M [mm]</t>
  </si>
  <si>
    <t>Length
L [mm]</t>
  </si>
  <si>
    <t>Power T</t>
  </si>
  <si>
    <t>Panel type</t>
  </si>
  <si>
    <t>Sample data, please delete</t>
  </si>
  <si>
    <t>Position</t>
  </si>
  <si>
    <t>Axis-1/Phase-1</t>
  </si>
  <si>
    <t>Axis-2/Phase-1</t>
  </si>
  <si>
    <t>Thickness
T [mm]</t>
  </si>
  <si>
    <t>M</t>
  </si>
  <si>
    <t>Quantity
Q [pcs]</t>
  </si>
  <si>
    <t>T [mm]</t>
  </si>
  <si>
    <t>A [mm]</t>
  </si>
  <si>
    <t>B [mm]</t>
  </si>
  <si>
    <t>min</t>
  </si>
  <si>
    <t>max</t>
  </si>
  <si>
    <t>C [mm]</t>
  </si>
  <si>
    <t>Enter T, A and B to check if dimensions of the corner are within boundary:</t>
  </si>
  <si>
    <t>Angle
[°]</t>
  </si>
  <si>
    <t>Dimensions Checker for FTV sharp-edge L-shape Corner (transversal)</t>
  </si>
  <si>
    <t>Dimensions Checker for FTV sharp-edge U-shape Corner (transversal)</t>
  </si>
  <si>
    <t>A+B [mm]</t>
  </si>
  <si>
    <t>M [mm]</t>
  </si>
  <si>
    <t>Angle
c [°]</t>
  </si>
  <si>
    <t>Angle
a [°]</t>
  </si>
  <si>
    <t>Building/Unit:</t>
  </si>
  <si>
    <t>Date:</t>
  </si>
  <si>
    <t>Reference documents:</t>
  </si>
  <si>
    <t>Customer Name:</t>
  </si>
  <si>
    <t>Project Name:</t>
  </si>
  <si>
    <t>Panel dimensions</t>
  </si>
  <si>
    <t>Panel data</t>
  </si>
  <si>
    <t>Quantity</t>
  </si>
  <si>
    <t>Corner dimensions</t>
  </si>
  <si>
    <t>Revision:</t>
  </si>
  <si>
    <t>Enter T, A, B and M to check if dimensions of the corner are within limits:</t>
  </si>
  <si>
    <t>Customer Order No:</t>
  </si>
  <si>
    <t>Trimo Order No:</t>
  </si>
  <si>
    <t>Cutting List No.:</t>
  </si>
  <si>
    <t>Reference documents</t>
  </si>
  <si>
    <t>Enter T, A, B and C to check if dimensions of the corner are within limits:</t>
  </si>
  <si>
    <t>A+B+C [mm]</t>
  </si>
  <si>
    <t>Packaging transport and storage for Trimo products</t>
  </si>
  <si>
    <t>Input required.</t>
  </si>
  <si>
    <t>Enter value</t>
  </si>
  <si>
    <t>Value OK</t>
  </si>
  <si>
    <t>Within limits, see comment.</t>
  </si>
  <si>
    <t>Value not OK.</t>
  </si>
  <si>
    <t>Within limits.</t>
  </si>
  <si>
    <t>Out of limits/combo, change value(s).</t>
  </si>
  <si>
    <t>Calculated value, do not change.</t>
  </si>
  <si>
    <t>S</t>
  </si>
  <si>
    <t>RAL 1234</t>
  </si>
  <si>
    <t>Enter T, A, B, C and M to check if dimensions of the corner are within limits:</t>
  </si>
  <si>
    <t>Project Ref:</t>
  </si>
  <si>
    <t>then formatted using excel "data validations" and "conditional formatting" tools.</t>
  </si>
  <si>
    <t>to keep all validations and conditional formatting in the cell(s) where you paste.</t>
  </si>
  <si>
    <t>How to enter and copy data?</t>
  </si>
  <si>
    <r>
      <t xml:space="preserve">Values entered in the cells are </t>
    </r>
    <r>
      <rPr>
        <b/>
        <sz val="11"/>
        <color theme="1"/>
        <rFont val="Arial"/>
        <family val="2"/>
        <charset val="238"/>
        <scheme val="minor"/>
      </rPr>
      <t>automatically validated</t>
    </r>
    <r>
      <rPr>
        <sz val="11"/>
        <color theme="1"/>
        <rFont val="Arial"/>
        <family val="2"/>
        <charset val="238"/>
        <scheme val="minor"/>
      </rPr>
      <t xml:space="preserve"> against production limits and then formatted.</t>
    </r>
  </si>
  <si>
    <r>
      <t xml:space="preserve">To copy data (within same sheet or between sheets), it is </t>
    </r>
    <r>
      <rPr>
        <b/>
        <sz val="11"/>
        <color theme="1"/>
        <rFont val="Arial"/>
        <family val="2"/>
        <charset val="238"/>
        <scheme val="minor"/>
      </rPr>
      <t>important</t>
    </r>
    <r>
      <rPr>
        <sz val="11"/>
        <color theme="1"/>
        <rFont val="Arial"/>
        <family val="2"/>
        <charset val="238"/>
        <scheme val="minor"/>
      </rPr>
      <t xml:space="preserve"> to use</t>
    </r>
    <r>
      <rPr>
        <b/>
        <sz val="11"/>
        <color theme="1"/>
        <rFont val="Arial"/>
        <family val="2"/>
        <charset val="238"/>
        <scheme val="minor"/>
      </rPr>
      <t xml:space="preserve"> "Copy"</t>
    </r>
    <r>
      <rPr>
        <sz val="11"/>
        <color theme="1"/>
        <rFont val="Arial"/>
        <family val="2"/>
        <charset val="238"/>
        <scheme val="minor"/>
      </rPr>
      <t xml:space="preserve"> and </t>
    </r>
    <r>
      <rPr>
        <b/>
        <sz val="11"/>
        <color theme="1"/>
        <rFont val="Arial"/>
        <family val="2"/>
        <charset val="238"/>
        <scheme val="minor"/>
      </rPr>
      <t>"Paste &gt; Values"</t>
    </r>
  </si>
  <si>
    <t>to keep all validations and conditional formatting in the cell(s) where you paste (see instructions).</t>
  </si>
  <si>
    <t>Steel sheet side A (external face)</t>
  </si>
  <si>
    <t>Steel sheet side B (internal face)</t>
  </si>
  <si>
    <t>Thickness 
(side A) [mm]</t>
  </si>
  <si>
    <t>Coating type 
(side A)</t>
  </si>
  <si>
    <t>Colour 
(side A)</t>
  </si>
  <si>
    <t>Profile type 
(side A)</t>
  </si>
  <si>
    <t>Thickness 
(side B) [mm]</t>
  </si>
  <si>
    <t>Coating type 
(side B)</t>
  </si>
  <si>
    <t>Colour 
(side B)</t>
  </si>
  <si>
    <t>Profile type 
(side B)</t>
  </si>
  <si>
    <t>SP 25</t>
  </si>
  <si>
    <t>Disclaimer</t>
  </si>
  <si>
    <t>Version</t>
  </si>
  <si>
    <t>What is new</t>
  </si>
  <si>
    <t>1.0</t>
  </si>
  <si>
    <t>Date</t>
  </si>
  <si>
    <t>The main and only purpose of this document is to provide cutting list table with integrated restrictions to external designers. Trimo Group holds full copyrights on the information and details provided in this document. Professional care has been taken to ensure that information/details are accurate, correct, completed and not misleading, however Trimo, including its subsidiaries, does not accept responsibility or liability for errors or information, which is found to be misleading. Information/details in this document are for general purposes only. Use of it is on your own initiative and responsibility for compliance with local laws. In no event, will Trimo be liable for any loss or damage including without limitation, indirect or consequential loss or damage, or any loss or damage whatsoever arising from loss profits arising out of or in connection with the use of this document. Any equation modification of this document or instuction text is stricty prohibited. All information issued by Trimo Group is subject to continuous development and information/details contained in this document are current at date of issue. It is user`s responsibility to obtain most up-to-date information from Trimo when information/details are used for any specific project. The last version of the document is available on www.trimo-group.com. Latest version of published document in English language prevails over other translated language documents.</t>
  </si>
  <si>
    <t>Total
Q×L×M [m2]</t>
  </si>
  <si>
    <t>Length
L=A+B+C [mm]</t>
  </si>
  <si>
    <t>Dimension
A+B [mm]</t>
  </si>
  <si>
    <t>Cutting list for</t>
  </si>
  <si>
    <t>FTV wall / facade panel</t>
  </si>
  <si>
    <t>Dimension
L=A+B [mm]</t>
  </si>
  <si>
    <t>Dimension
A+B+C [mm]</t>
  </si>
  <si>
    <t>User Guide</t>
  </si>
  <si>
    <t>Release</t>
  </si>
  <si>
    <r>
      <t>Values entered in the cells are</t>
    </r>
    <r>
      <rPr>
        <b/>
        <i/>
        <sz val="11"/>
        <color theme="1" tint="0.499984740745262"/>
        <rFont val="Arial"/>
        <family val="2"/>
        <charset val="238"/>
        <scheme val="minor"/>
      </rPr>
      <t xml:space="preserve"> automatically validated</t>
    </r>
    <r>
      <rPr>
        <i/>
        <sz val="11"/>
        <color theme="1" tint="0.499984740745262"/>
        <rFont val="Arial"/>
        <family val="2"/>
        <charset val="238"/>
        <scheme val="minor"/>
      </rPr>
      <t xml:space="preserve"> against production limits and</t>
    </r>
  </si>
  <si>
    <r>
      <t>To copy data (within same sheet or between sheets), it is important to use</t>
    </r>
    <r>
      <rPr>
        <b/>
        <i/>
        <sz val="11"/>
        <color theme="1" tint="0.499984740745262"/>
        <rFont val="Arial"/>
        <family val="2"/>
        <charset val="238"/>
        <scheme val="minor"/>
      </rPr>
      <t xml:space="preserve"> "Copy"</t>
    </r>
    <r>
      <rPr>
        <i/>
        <sz val="11"/>
        <color theme="1" tint="0.499984740745262"/>
        <rFont val="Arial"/>
        <family val="2"/>
        <charset val="238"/>
        <scheme val="minor"/>
      </rPr>
      <t xml:space="preserve"> and </t>
    </r>
    <r>
      <rPr>
        <b/>
        <i/>
        <sz val="11"/>
        <color theme="1" tint="0.499984740745262"/>
        <rFont val="Arial"/>
        <family val="2"/>
        <charset val="238"/>
        <scheme val="minor"/>
      </rPr>
      <t>"Paste &gt; Values"</t>
    </r>
  </si>
  <si>
    <t>How to copy data?</t>
  </si>
  <si>
    <t>Horizontal Façade System Trimoterm FTV</t>
  </si>
  <si>
    <r>
      <t>Document ID:</t>
    </r>
    <r>
      <rPr>
        <b/>
        <sz val="8"/>
        <color theme="1" tint="0.499984740745262"/>
        <rFont val="Arial"/>
        <family val="2"/>
        <charset val="238"/>
        <scheme val="minor"/>
      </rPr>
      <t xml:space="preserve"> TID10DT110EN</t>
    </r>
  </si>
  <si>
    <t>FTV L corner (longitudinal)_Cut edges</t>
  </si>
  <si>
    <t>FTV U corner (transversal)</t>
  </si>
  <si>
    <t>FTV L corner (transversal)</t>
  </si>
  <si>
    <t>FTV L corner (longitudinal)_Groove/Tongue edges</t>
  </si>
  <si>
    <t>FTV rounded L corner  (longitudinal)</t>
  </si>
  <si>
    <t>FTV rounded U corner  (longitudinal)</t>
  </si>
  <si>
    <t>1.1</t>
  </si>
  <si>
    <t>Added sheet: "FTV L corner (longi)_Full"</t>
  </si>
  <si>
    <t>Dimensions Checker for FTV L Corner (longitudinal)_Full</t>
  </si>
  <si>
    <t>Dimensions Checker for FTV L Corner (longitudinal)_Cut</t>
  </si>
  <si>
    <t>Dimensions Checker for FTV rounded L Corner (longitudinal)</t>
  </si>
  <si>
    <t>Dimensions Checker for FTV rounded U Corner (longitudinal)</t>
  </si>
  <si>
    <t>Steel sheet thickness</t>
  </si>
  <si>
    <t>1.2</t>
  </si>
  <si>
    <t>THICKNESS - T</t>
  </si>
  <si>
    <t>PANEL LENGTH - L</t>
  </si>
  <si>
    <t>FTV L corner (longi)_Cut</t>
  </si>
  <si>
    <t>A min (B min)</t>
  </si>
  <si>
    <t>A max (Bmax)</t>
  </si>
  <si>
    <t>(A+B) min</t>
  </si>
  <si>
    <t>(A+B) max</t>
  </si>
  <si>
    <t>50 - 150 mm</t>
  </si>
  <si>
    <t>max. 8.000 mm</t>
  </si>
  <si>
    <t>T + 150 mm</t>
  </si>
  <si>
    <t>(module - 60 mm) - (T + 150 mm)</t>
  </si>
  <si>
    <t>2T + 300 mm</t>
  </si>
  <si>
    <t>module - 60 mm</t>
  </si>
  <si>
    <t>FTV sharp L corner (trans)</t>
  </si>
  <si>
    <t>(A + B) min</t>
  </si>
  <si>
    <t>(A + B) max</t>
  </si>
  <si>
    <t>A min = B min</t>
  </si>
  <si>
    <t>A max (B max)</t>
  </si>
  <si>
    <t>B max (A max)</t>
  </si>
  <si>
    <t>50 - 250 mm</t>
  </si>
  <si>
    <t>2*T + 300 mm</t>
  </si>
  <si>
    <t>3.000 mm</t>
  </si>
  <si>
    <t>1.000 mm</t>
  </si>
  <si>
    <t>2.000 mm</t>
  </si>
  <si>
    <t>FTV sharp U corner (trans)</t>
  </si>
  <si>
    <t>L - panel module</t>
  </si>
  <si>
    <t>(A + B + C) max</t>
  </si>
  <si>
    <t>600 - 1200 mm</t>
  </si>
  <si>
    <t>B min</t>
  </si>
  <si>
    <t>A min (C min)</t>
  </si>
  <si>
    <t>A max (B max = C max)</t>
  </si>
  <si>
    <t>300 mm + 2T</t>
  </si>
  <si>
    <t>FTV L corner (longi)_Full</t>
  </si>
  <si>
    <t>(A+B)</t>
  </si>
  <si>
    <t>module</t>
  </si>
  <si>
    <t>module - (T - 150 mm)</t>
  </si>
  <si>
    <t>FTV round L corner (longi)</t>
  </si>
  <si>
    <t>MODULE</t>
  </si>
  <si>
    <t>L</t>
  </si>
  <si>
    <t>600 - 1.200 mm</t>
  </si>
  <si>
    <t>10.000 mm</t>
  </si>
  <si>
    <t>FTV round U corner (longi)</t>
  </si>
  <si>
    <t>50 - 133 mm</t>
  </si>
  <si>
    <t>A min</t>
  </si>
  <si>
    <t>800 - 1.200 mm</t>
  </si>
  <si>
    <t>C min = 150 mm + T</t>
  </si>
  <si>
    <t>List of Steel sheet thickness was made (to avoid issues with comma and dot)
Geometrical limits was correctet to align with Trimoterm FTV 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</si>
</sst>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0"/>
  </numFmts>
  <fonts count="32"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10"/>
      <color theme="1" tint="0.499984740745262"/>
      <name val="Arial"/>
      <family val="2"/>
      <charset val="238"/>
      <scheme val="minor"/>
    </font>
    <font>
      <i/>
      <sz val="11"/>
      <color theme="1" tint="0.499984740745262"/>
      <name val="Arial"/>
      <family val="2"/>
      <charset val="238"/>
      <scheme val="minor"/>
    </font>
    <font>
      <sz val="11"/>
      <color theme="1"/>
      <name val="Aptos Light"/>
      <family val="2"/>
    </font>
    <font>
      <b/>
      <sz val="12"/>
      <color theme="1" tint="4.9989318521683403E-2"/>
      <name val="Aptos"/>
      <family val="2"/>
    </font>
    <font>
      <sz val="20"/>
      <color theme="1"/>
      <name val="Aptos"/>
      <family val="2"/>
    </font>
    <font>
      <sz val="11"/>
      <color theme="1"/>
      <name val="Aptos"/>
      <family val="2"/>
    </font>
    <font>
      <i/>
      <sz val="9"/>
      <color theme="1" tint="0.499984740745262"/>
      <name val="Arial"/>
      <family val="2"/>
      <charset val="238"/>
      <scheme val="minor"/>
    </font>
    <font>
      <b/>
      <sz val="12"/>
      <color theme="1"/>
      <name val="Aptos"/>
      <family val="2"/>
    </font>
    <font>
      <b/>
      <i/>
      <sz val="11"/>
      <color theme="1" tint="0.499984740745262"/>
      <name val="Arial"/>
      <family val="2"/>
      <charset val="238"/>
      <scheme val="minor"/>
    </font>
    <font>
      <sz val="8"/>
      <color theme="1" tint="0.499984740745262"/>
      <name val="Arial"/>
      <family val="2"/>
      <charset val="238"/>
      <scheme val="minor"/>
    </font>
    <font>
      <b/>
      <sz val="8"/>
      <color theme="1" tint="0.499984740745262"/>
      <name val="Arial"/>
      <family val="2"/>
      <charset val="238"/>
      <scheme val="minor"/>
    </font>
    <font>
      <b/>
      <sz val="9"/>
      <color theme="1" tint="0.249977111117893"/>
      <name val="Arial"/>
      <family val="2"/>
      <charset val="238"/>
      <scheme val="minor"/>
    </font>
    <font>
      <sz val="9"/>
      <color theme="1" tint="0.499984740745262"/>
      <name val="Arial"/>
      <family val="2"/>
      <charset val="238"/>
      <scheme val="minor"/>
    </font>
  </fonts>
  <fills count="9">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E6E7E9"/>
        <bgColor indexed="64"/>
      </patternFill>
    </fill>
    <fill>
      <patternFill patternType="solid">
        <fgColor rgb="FFD1D2D4"/>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s>
  <cellStyleXfs count="11">
    <xf numFmtId="0" fontId="0" fillId="0" borderId="0"/>
    <xf numFmtId="0" fontId="5" fillId="0" borderId="0"/>
    <xf numFmtId="44" fontId="1" fillId="0" borderId="0" applyFont="0" applyFill="0" applyBorder="0" applyAlignment="0" applyProtection="0"/>
    <xf numFmtId="0" fontId="6"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02">
    <xf numFmtId="0" fontId="0" fillId="0" borderId="0" xfId="0"/>
    <xf numFmtId="0" fontId="2"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0" fillId="4" borderId="4" xfId="0" applyFill="1" applyBorder="1" applyAlignment="1" applyProtection="1">
      <alignment horizontal="center"/>
      <protection locked="0"/>
    </xf>
    <xf numFmtId="164"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4" fontId="15" fillId="3" borderId="10" xfId="0" applyNumberFormat="1" applyFont="1" applyFill="1" applyBorder="1" applyProtection="1">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164" fontId="0" fillId="3" borderId="11" xfId="0" applyNumberFormat="1" applyFill="1" applyBorder="1" applyProtection="1">
      <protection locked="0"/>
    </xf>
    <xf numFmtId="0" fontId="0" fillId="4" borderId="8"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3" fillId="4" borderId="9" xfId="0" applyFont="1" applyFill="1" applyBorder="1" applyAlignment="1" applyProtection="1">
      <alignment horizontal="center"/>
      <protection locked="0"/>
    </xf>
    <xf numFmtId="164" fontId="0" fillId="3" borderId="10" xfId="0" applyNumberFormat="1" applyFill="1" applyBorder="1" applyProtection="1">
      <protection locked="0"/>
    </xf>
    <xf numFmtId="0" fontId="0" fillId="4" borderId="9" xfId="0" applyFill="1" applyBorder="1" applyAlignment="1" applyProtection="1">
      <alignment horizontal="right"/>
      <protection locked="0"/>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0" fontId="0" fillId="4" borderId="13" xfId="0" applyFill="1" applyBorder="1" applyAlignment="1" applyProtection="1">
      <alignment horizontal="right"/>
      <protection locked="0"/>
    </xf>
    <xf numFmtId="0" fontId="20" fillId="0" borderId="0" xfId="0" applyFont="1"/>
    <xf numFmtId="0" fontId="24" fillId="0" borderId="0" xfId="0" applyFont="1"/>
    <xf numFmtId="0" fontId="24" fillId="0" borderId="0" xfId="0" quotePrefix="1" applyFont="1"/>
    <xf numFmtId="14" fontId="24" fillId="0" borderId="0" xfId="0" applyNumberFormat="1" applyFont="1" applyAlignment="1">
      <alignment horizontal="center"/>
    </xf>
    <xf numFmtId="0" fontId="24" fillId="0" borderId="0" xfId="0" applyFont="1" applyAlignment="1">
      <alignment horizontal="center"/>
    </xf>
    <xf numFmtId="0" fontId="26" fillId="0" borderId="0" xfId="0" applyFont="1"/>
    <xf numFmtId="0" fontId="0" fillId="0" borderId="0" xfId="0" applyProtection="1">
      <protection locked="0"/>
    </xf>
    <xf numFmtId="0" fontId="2" fillId="0" borderId="0" xfId="0" applyFont="1" applyProtection="1">
      <protection locked="0"/>
    </xf>
    <xf numFmtId="0" fontId="0" fillId="0" borderId="1" xfId="0" applyBorder="1" applyProtection="1">
      <protection locked="0"/>
    </xf>
    <xf numFmtId="0" fontId="21" fillId="4" borderId="3" xfId="0" applyFont="1" applyFill="1" applyBorder="1" applyProtection="1">
      <protection locked="0"/>
    </xf>
    <xf numFmtId="0" fontId="14" fillId="0" borderId="0" xfId="0" applyFont="1" applyProtection="1">
      <protection locked="0"/>
    </xf>
    <xf numFmtId="0" fontId="2" fillId="0" borderId="1" xfId="0" applyFont="1" applyBorder="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4" fontId="0" fillId="0" borderId="0" xfId="0" applyNumberFormat="1" applyProtection="1">
      <protection locked="0"/>
    </xf>
    <xf numFmtId="164"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1" fillId="0" borderId="0" xfId="0" applyFont="1" applyAlignment="1" applyProtection="1">
      <alignment horizontal="center"/>
      <protection locked="0"/>
    </xf>
    <xf numFmtId="0" fontId="19" fillId="0" borderId="0" xfId="0" applyFont="1" applyAlignment="1" applyProtection="1">
      <alignment vertical="top"/>
      <protection locked="0"/>
    </xf>
    <xf numFmtId="0" fontId="12" fillId="0" borderId="0" xfId="0" applyFont="1" applyProtection="1">
      <protection locked="0"/>
    </xf>
    <xf numFmtId="0" fontId="19" fillId="0" borderId="0" xfId="0" applyFont="1" applyAlignment="1" applyProtection="1">
      <alignment vertical="top" wrapText="1"/>
      <protection locked="0"/>
    </xf>
    <xf numFmtId="0" fontId="0" fillId="0" borderId="0" xfId="0" applyProtection="1">
      <protection hidden="1"/>
    </xf>
    <xf numFmtId="0" fontId="2" fillId="0" borderId="0" xfId="0" applyFont="1" applyProtection="1">
      <protection hidden="1"/>
    </xf>
    <xf numFmtId="0" fontId="22" fillId="0" borderId="0" xfId="0" applyFont="1" applyProtection="1">
      <protection hidden="1"/>
    </xf>
    <xf numFmtId="0" fontId="7" fillId="0" borderId="0" xfId="0" applyFont="1" applyProtection="1">
      <protection hidden="1"/>
    </xf>
    <xf numFmtId="0" fontId="23" fillId="0" borderId="0" xfId="0" applyFont="1" applyProtection="1">
      <protection hidden="1"/>
    </xf>
    <xf numFmtId="49" fontId="25" fillId="0" borderId="0" xfId="0" applyNumberFormat="1" applyFont="1" applyAlignment="1" applyProtection="1">
      <alignment horizontal="right" vertical="top"/>
      <protection hidden="1"/>
    </xf>
    <xf numFmtId="49" fontId="25" fillId="0" borderId="0" xfId="0" applyNumberFormat="1" applyFont="1" applyAlignment="1" applyProtection="1">
      <alignment horizontal="left" vertical="top"/>
      <protection hidden="1"/>
    </xf>
    <xf numFmtId="0" fontId="0" fillId="0" borderId="1" xfId="0" applyBorder="1" applyProtection="1">
      <protection hidden="1"/>
    </xf>
    <xf numFmtId="0" fontId="21" fillId="4" borderId="3" xfId="0" applyFont="1" applyFill="1" applyBorder="1" applyProtection="1">
      <protection hidden="1"/>
    </xf>
    <xf numFmtId="0" fontId="21" fillId="4" borderId="4" xfId="0" applyFont="1" applyFill="1" applyBorder="1" applyProtection="1">
      <protection hidden="1"/>
    </xf>
    <xf numFmtId="0" fontId="0" fillId="4" borderId="4" xfId="0" applyFill="1" applyBorder="1" applyProtection="1">
      <protection hidden="1"/>
    </xf>
    <xf numFmtId="0" fontId="20" fillId="6" borderId="1" xfId="0" applyFont="1" applyFill="1" applyBorder="1" applyAlignment="1" applyProtection="1">
      <alignment wrapText="1"/>
      <protection hidden="1"/>
    </xf>
    <xf numFmtId="0" fontId="2" fillId="3" borderId="6"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18" fillId="0" borderId="0" xfId="0" applyFont="1" applyProtection="1">
      <protection locked="0"/>
    </xf>
    <xf numFmtId="0" fontId="20" fillId="0" borderId="0" xfId="0" applyFont="1" applyProtection="1">
      <protection hidden="1"/>
    </xf>
    <xf numFmtId="0" fontId="28" fillId="0" borderId="0" xfId="0" applyFont="1" applyAlignment="1" applyProtection="1">
      <alignment vertical="top"/>
      <protection hidden="1"/>
    </xf>
    <xf numFmtId="16" fontId="24" fillId="0" borderId="0" xfId="0" quotePrefix="1" applyNumberFormat="1" applyFont="1"/>
    <xf numFmtId="0" fontId="30" fillId="8" borderId="14" xfId="0" applyFont="1" applyFill="1" applyBorder="1" applyAlignment="1">
      <alignment horizontal="left" vertical="center"/>
    </xf>
    <xf numFmtId="0" fontId="31" fillId="7" borderId="14" xfId="0" applyFont="1" applyFill="1" applyBorder="1" applyAlignment="1">
      <alignment vertical="center"/>
    </xf>
    <xf numFmtId="0" fontId="24" fillId="0" borderId="0" xfId="0" quotePrefix="1" applyFont="1" applyAlignment="1">
      <alignment vertical="top"/>
    </xf>
    <xf numFmtId="14" fontId="24" fillId="0" borderId="0" xfId="0" applyNumberFormat="1" applyFont="1" applyAlignment="1">
      <alignment horizontal="center" vertical="top"/>
    </xf>
    <xf numFmtId="0" fontId="24" fillId="0" borderId="0" xfId="0" applyFont="1" applyAlignment="1">
      <alignment vertical="top" wrapText="1"/>
    </xf>
    <xf numFmtId="0" fontId="14" fillId="0" borderId="0" xfId="0" applyFont="1" applyAlignment="1">
      <alignment vertical="top" wrapText="1"/>
    </xf>
    <xf numFmtId="0" fontId="20" fillId="6" borderId="3" xfId="0" applyFont="1" applyFill="1" applyBorder="1" applyProtection="1">
      <protection hidden="1"/>
    </xf>
    <xf numFmtId="0" fontId="20" fillId="6" borderId="5" xfId="0" applyFont="1" applyFill="1" applyBorder="1" applyProtection="1">
      <protection hidden="1"/>
    </xf>
    <xf numFmtId="0" fontId="20" fillId="6" borderId="4" xfId="0" applyFont="1" applyFill="1" applyBorder="1" applyProtection="1">
      <protection hidden="1"/>
    </xf>
    <xf numFmtId="0" fontId="20" fillId="6" borderId="1" xfId="0" applyFont="1" applyFill="1" applyBorder="1" applyProtection="1">
      <protection hidden="1"/>
    </xf>
  </cellXfs>
  <cellStyles count="11">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 name="Valuta 2 2 2" xfId="6" xr:uid="{EC1F70DD-DDA9-4477-AAEB-16702FC9B478}"/>
    <cellStyle name="Valuta 2 2 2 2" xfId="10" xr:uid="{5F95242F-72B4-4256-8EEB-406426111D5F}"/>
    <cellStyle name="Valuta 2 2 3" xfId="8" xr:uid="{ADE8F46A-1D83-49E0-9506-9ECD51A22E17}"/>
    <cellStyle name="Valuta 2 3" xfId="5" xr:uid="{58FF205B-E465-4E4C-AFEA-33CF2FB09656}"/>
    <cellStyle name="Valuta 2 3 2" xfId="9" xr:uid="{78C7C0B0-3AAC-4EFB-A8D1-B1C2CE7A576B}"/>
    <cellStyle name="Valuta 2 4" xfId="7" xr:uid="{356C9F00-A27C-456A-8416-0654D9B034C2}"/>
  </cellStyles>
  <dxfs count="542">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theme="7" tint="0.79998168889431442"/>
        </patternFill>
      </fill>
    </dxf>
    <dxf>
      <fill>
        <patternFill>
          <bgColor rgb="FFFFC7CE"/>
        </patternFill>
      </fill>
    </dxf>
    <dxf>
      <fill>
        <patternFill>
          <bgColor rgb="FFFFC7CE"/>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theme="7" tint="0.79998168889431442"/>
        </patternFill>
      </fill>
    </dxf>
    <dxf>
      <fill>
        <patternFill patternType="none">
          <bgColor auto="1"/>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style="thin">
          <color indexed="64"/>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D1D2D4"/>
      <color rgb="FFE6E7E9"/>
      <color rgb="FFFFC7CE"/>
      <color rgb="FF0563C1"/>
      <color rgb="FFFFCCCC"/>
      <color rgb="FF99CCFF"/>
      <color rgb="FFCCFFFF"/>
      <color rgb="FFCCECFF"/>
      <color rgb="FF0000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sharp L corner (trans)'!$C$65</c:f>
              <c:numCache>
                <c:formatCode>General</c:formatCode>
                <c:ptCount val="1"/>
                <c:pt idx="0">
                  <c:v>1000</c:v>
                </c:pt>
              </c:numCache>
            </c:numRef>
          </c:xVal>
          <c:yVal>
            <c:numRef>
              <c:f>'FTV sharp L corner (trans)'!$D$65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sharp L corner (trans)'!$C$69:$C$74</c:f>
              <c:numCache>
                <c:formatCode>General</c:formatCode>
                <c:ptCount val="6"/>
                <c:pt idx="0">
                  <c:v>300</c:v>
                </c:pt>
                <c:pt idx="1">
                  <c:v>300</c:v>
                </c:pt>
                <c:pt idx="2">
                  <c:v>1000</c:v>
                </c:pt>
                <c:pt idx="3">
                  <c:v>2000</c:v>
                </c:pt>
                <c:pt idx="4">
                  <c:v>2000</c:v>
                </c:pt>
                <c:pt idx="5">
                  <c:v>300</c:v>
                </c:pt>
              </c:numCache>
            </c:numRef>
          </c:xVal>
          <c:yVal>
            <c:numRef>
              <c:f>'FTV sharp L corner (trans)'!$D$69:$D$74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sharp U corner (trans)'!$C$64:$E$64</c:f>
              <c:strCache>
                <c:ptCount val="3"/>
                <c:pt idx="0">
                  <c:v>A [mm]</c:v>
                </c:pt>
                <c:pt idx="1">
                  <c:v>B [mm]</c:v>
                </c:pt>
                <c:pt idx="2">
                  <c:v>C [mm]</c:v>
                </c:pt>
              </c:strCache>
            </c:strRef>
          </c:cat>
          <c:val>
            <c:numRef>
              <c:f>'FTV sharp U corner (trans)'!$C$66:$E$66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sharp U corner (trans)'!$C$64:$E$64</c:f>
              <c:strCache>
                <c:ptCount val="3"/>
                <c:pt idx="0">
                  <c:v>A [mm]</c:v>
                </c:pt>
                <c:pt idx="1">
                  <c:v>B [mm]</c:v>
                </c:pt>
                <c:pt idx="2">
                  <c:v>C [mm]</c:v>
                </c:pt>
              </c:strCache>
            </c:strRef>
          </c:cat>
          <c:val>
            <c:numRef>
              <c:f>'FTV sharp U corner (trans)'!$C$65:$E$65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sharp U corner (trans)'!$C$64:$E$64</c:f>
              <c:strCache>
                <c:ptCount val="3"/>
                <c:pt idx="0">
                  <c:v>A [mm]</c:v>
                </c:pt>
                <c:pt idx="1">
                  <c:v>B [mm]</c:v>
                </c:pt>
                <c:pt idx="2">
                  <c:v>C [mm]</c:v>
                </c:pt>
              </c:strCache>
            </c:strRef>
          </c:cat>
          <c:val>
            <c:numRef>
              <c:f>'FTV sharp U corner (trans)'!$C$67:$E$67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corner (longi)_Cut'!$C$65</c:f>
              <c:numCache>
                <c:formatCode>General</c:formatCode>
                <c:ptCount val="1"/>
                <c:pt idx="0">
                  <c:v>400</c:v>
                </c:pt>
              </c:numCache>
            </c:numRef>
          </c:xVal>
          <c:yVal>
            <c:numRef>
              <c:f>'FTV L corner (longi)_Cut'!$D$65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corner (longi)_Cut'!$C$69:$C$72</c:f>
              <c:numCache>
                <c:formatCode>General</c:formatCode>
                <c:ptCount val="4"/>
                <c:pt idx="0">
                  <c:v>300</c:v>
                </c:pt>
                <c:pt idx="1">
                  <c:v>300</c:v>
                </c:pt>
                <c:pt idx="2">
                  <c:v>640</c:v>
                </c:pt>
                <c:pt idx="3">
                  <c:v>300</c:v>
                </c:pt>
              </c:numCache>
            </c:numRef>
          </c:xVal>
          <c:yVal>
            <c:numRef>
              <c:f>'FTV L corner (longi)_Cut'!$D$69:$D$72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CE0C-45F5-B70A-6E95B4F1CCAD}"/>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CE0C-45F5-B70A-6E95B4F1CCAD}"/>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corner (longi)_Full'!$C$65</c:f>
              <c:numCache>
                <c:formatCode>General</c:formatCode>
                <c:ptCount val="1"/>
                <c:pt idx="0">
                  <c:v>400</c:v>
                </c:pt>
              </c:numCache>
            </c:numRef>
          </c:xVal>
          <c:yVal>
            <c:numRef>
              <c:f>'FTV L corner (longi)_Full'!$D$65</c:f>
              <c:numCache>
                <c:formatCode>General</c:formatCode>
                <c:ptCount val="1"/>
                <c:pt idx="0">
                  <c:v>600</c:v>
                </c:pt>
              </c:numCache>
            </c:numRef>
          </c:yVal>
          <c:smooth val="0"/>
          <c:extLst>
            <c:ext xmlns:c16="http://schemas.microsoft.com/office/drawing/2014/chart" uri="{C3380CC4-5D6E-409C-BE32-E72D297353CC}">
              <c16:uniqueId val="{00000002-CE0C-45F5-B70A-6E95B4F1CCAD}"/>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 corner (longi)_Full'!$C$69:$C$72</c:f>
              <c:numCache>
                <c:formatCode>General</c:formatCode>
                <c:ptCount val="4"/>
                <c:pt idx="1">
                  <c:v>300</c:v>
                </c:pt>
                <c:pt idx="2">
                  <c:v>700</c:v>
                </c:pt>
              </c:numCache>
            </c:numRef>
          </c:xVal>
          <c:yVal>
            <c:numRef>
              <c:f>'FTV L corner (longi)_Full'!$D$69:$D$72</c:f>
              <c:numCache>
                <c:formatCode>General</c:formatCode>
                <c:ptCount val="4"/>
                <c:pt idx="1">
                  <c:v>700</c:v>
                </c:pt>
                <c:pt idx="2">
                  <c:v>300</c:v>
                </c:pt>
              </c:numCache>
            </c:numRef>
          </c:yVal>
          <c:smooth val="0"/>
          <c:extLst>
            <c:ext xmlns:c16="http://schemas.microsoft.com/office/drawing/2014/chart" uri="{C3380CC4-5D6E-409C-BE32-E72D297353CC}">
              <c16:uniqueId val="{00000003-CE0C-45F5-B70A-6E95B4F1CCAD}"/>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round L corner (longi)'!$C$66</c:f>
              <c:numCache>
                <c:formatCode>General</c:formatCode>
                <c:ptCount val="1"/>
                <c:pt idx="0">
                  <c:v>400</c:v>
                </c:pt>
              </c:numCache>
            </c:numRef>
          </c:xVal>
          <c:yVal>
            <c:numRef>
              <c:f>'FTV round L corner (longi)'!$D$66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round L corner (longi)'!$C$70:$C$73</c:f>
              <c:numCache>
                <c:formatCode>General</c:formatCode>
                <c:ptCount val="4"/>
                <c:pt idx="0">
                  <c:v>300</c:v>
                </c:pt>
                <c:pt idx="1">
                  <c:v>300</c:v>
                </c:pt>
                <c:pt idx="2">
                  <c:v>640</c:v>
                </c:pt>
                <c:pt idx="3">
                  <c:v>300</c:v>
                </c:pt>
              </c:numCache>
            </c:numRef>
          </c:xVal>
          <c:yVal>
            <c:numRef>
              <c:f>'FTV round L corner (longi)'!$D$70:$D$73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round U corner (longi)'!$C$64:$E$64</c:f>
              <c:strCache>
                <c:ptCount val="3"/>
                <c:pt idx="0">
                  <c:v>A [mm]</c:v>
                </c:pt>
                <c:pt idx="1">
                  <c:v>B [mm]</c:v>
                </c:pt>
                <c:pt idx="2">
                  <c:v>C [mm]</c:v>
                </c:pt>
              </c:strCache>
            </c:strRef>
          </c:cat>
          <c:val>
            <c:numRef>
              <c:f>'FTV round U corner (longi)'!$C$66:$E$66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round U corner (longi)'!$C$64:$E$64</c:f>
              <c:strCache>
                <c:ptCount val="3"/>
                <c:pt idx="0">
                  <c:v>A [mm]</c:v>
                </c:pt>
                <c:pt idx="1">
                  <c:v>B [mm]</c:v>
                </c:pt>
                <c:pt idx="2">
                  <c:v>C [mm]</c:v>
                </c:pt>
              </c:strCache>
            </c:strRef>
          </c:cat>
          <c:val>
            <c:numRef>
              <c:f>'FTV round U corner (longi)'!$C$65:$E$65</c:f>
              <c:numCache>
                <c:formatCode>General</c:formatCode>
                <c:ptCount val="3"/>
                <c:pt idx="0">
                  <c:v>300</c:v>
                </c:pt>
                <c:pt idx="1">
                  <c:v>500</c:v>
                </c:pt>
                <c:pt idx="2">
                  <c:v>300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round U corner (longi)'!$C$64:$E$64</c:f>
              <c:strCache>
                <c:ptCount val="3"/>
                <c:pt idx="0">
                  <c:v>A [mm]</c:v>
                </c:pt>
                <c:pt idx="1">
                  <c:v>B [mm]</c:v>
                </c:pt>
                <c:pt idx="2">
                  <c:v>C [mm]</c:v>
                </c:pt>
              </c:strCache>
            </c:strRef>
          </c:cat>
          <c:val>
            <c:numRef>
              <c:f>'FTV round U corner (longi)'!$C$67:$E$67</c:f>
              <c:numCache>
                <c:formatCode>General</c:formatCode>
                <c:ptCount val="3"/>
                <c:pt idx="0">
                  <c:v>390</c:v>
                </c:pt>
                <c:pt idx="1">
                  <c:v>640</c:v>
                </c:pt>
                <c:pt idx="2">
                  <c:v>390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gif"/><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3.emf"/><Relationship Id="rId2" Type="http://schemas.openxmlformats.org/officeDocument/2006/relationships/image" Target="../media/image9.png"/><Relationship Id="rId1" Type="http://schemas.openxmlformats.org/officeDocument/2006/relationships/chart" Target="../charts/chart1.xml"/><Relationship Id="rId6" Type="http://schemas.openxmlformats.org/officeDocument/2006/relationships/image" Target="../media/image5.jpe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8.emf"/><Relationship Id="rId2" Type="http://schemas.openxmlformats.org/officeDocument/2006/relationships/image" Target="../media/image9.png"/><Relationship Id="rId1" Type="http://schemas.openxmlformats.org/officeDocument/2006/relationships/chart" Target="../charts/chart2.xml"/><Relationship Id="rId6" Type="http://schemas.openxmlformats.org/officeDocument/2006/relationships/image" Target="../media/image5.jpeg"/><Relationship Id="rId5" Type="http://schemas.openxmlformats.org/officeDocument/2006/relationships/image" Target="../media/image17.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emf"/><Relationship Id="rId2" Type="http://schemas.openxmlformats.org/officeDocument/2006/relationships/image" Target="../media/image9.png"/><Relationship Id="rId1" Type="http://schemas.openxmlformats.org/officeDocument/2006/relationships/chart" Target="../charts/chart3.xml"/><Relationship Id="rId6" Type="http://schemas.openxmlformats.org/officeDocument/2006/relationships/image" Target="../media/image23.jpe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7.emf"/><Relationship Id="rId2" Type="http://schemas.openxmlformats.org/officeDocument/2006/relationships/image" Target="../media/image9.png"/><Relationship Id="rId1" Type="http://schemas.openxmlformats.org/officeDocument/2006/relationships/chart" Target="../charts/chart4.xml"/><Relationship Id="rId6" Type="http://schemas.openxmlformats.org/officeDocument/2006/relationships/image" Target="../media/image23.jpeg"/><Relationship Id="rId5" Type="http://schemas.openxmlformats.org/officeDocument/2006/relationships/image" Target="../media/image26.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image" Target="../media/image29.png"/><Relationship Id="rId7" Type="http://schemas.openxmlformats.org/officeDocument/2006/relationships/image" Target="../media/image5.jpeg"/><Relationship Id="rId2" Type="http://schemas.openxmlformats.org/officeDocument/2006/relationships/image" Target="../media/image9.png"/><Relationship Id="rId1" Type="http://schemas.openxmlformats.org/officeDocument/2006/relationships/chart" Target="../charts/chart5.xml"/><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38.emf"/><Relationship Id="rId3" Type="http://schemas.openxmlformats.org/officeDocument/2006/relationships/image" Target="../media/image15.png"/><Relationship Id="rId7" Type="http://schemas.openxmlformats.org/officeDocument/2006/relationships/image" Target="../media/image37.jpeg"/><Relationship Id="rId2" Type="http://schemas.openxmlformats.org/officeDocument/2006/relationships/image" Target="../media/image9.png"/><Relationship Id="rId1" Type="http://schemas.openxmlformats.org/officeDocument/2006/relationships/chart" Target="../charts/chart6.xml"/><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0.png"/></Relationships>
</file>

<file path=xl/drawings/_rels/drawing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3</xdr:col>
      <xdr:colOff>332925</xdr:colOff>
      <xdr:row>40</xdr:row>
      <xdr:rowOff>146961</xdr:rowOff>
    </xdr:to>
    <xdr:pic>
      <xdr:nvPicPr>
        <xdr:cNvPr id="18" name="Slika 28">
          <a:extLst>
            <a:ext uri="{FF2B5EF4-FFF2-40B4-BE49-F238E27FC236}">
              <a16:creationId xmlns:a16="http://schemas.microsoft.com/office/drawing/2014/main" id="{8C244094-8ADE-47DB-8332-430A58A4A3E0}"/>
            </a:ext>
          </a:extLst>
        </xdr:cNvPr>
        <xdr:cNvPicPr>
          <a:picLocks noChangeAspect="1"/>
        </xdr:cNvPicPr>
      </xdr:nvPicPr>
      <xdr:blipFill rotWithShape="1">
        <a:blip xmlns:r="http://schemas.openxmlformats.org/officeDocument/2006/relationships" r:embed="rId1"/>
        <a:srcRect l="456" t="8963" r="67046" b="247"/>
        <a:stretch/>
      </xdr:blipFill>
      <xdr:spPr>
        <a:xfrm>
          <a:off x="0" y="876300"/>
          <a:ext cx="3600000" cy="6547761"/>
        </a:xfrm>
        <a:prstGeom prst="rect">
          <a:avLst/>
        </a:prstGeom>
        <a:ln>
          <a:solidFill>
            <a:schemeClr val="bg2"/>
          </a:solidFill>
        </a:ln>
      </xdr:spPr>
    </xdr:pic>
    <xdr:clientData/>
  </xdr:twoCellAnchor>
  <xdr:twoCellAnchor editAs="oneCell">
    <xdr:from>
      <xdr:col>0</xdr:col>
      <xdr:colOff>0</xdr:colOff>
      <xdr:row>56</xdr:row>
      <xdr:rowOff>76202</xdr:rowOff>
    </xdr:from>
    <xdr:to>
      <xdr:col>10</xdr:col>
      <xdr:colOff>167779</xdr:colOff>
      <xdr:row>77</xdr:row>
      <xdr:rowOff>143792</xdr:rowOff>
    </xdr:to>
    <xdr:pic>
      <xdr:nvPicPr>
        <xdr:cNvPr id="19" name="Picture 18">
          <a:extLst>
            <a:ext uri="{FF2B5EF4-FFF2-40B4-BE49-F238E27FC236}">
              <a16:creationId xmlns:a16="http://schemas.microsoft.com/office/drawing/2014/main" id="{95BFC267-ECA1-477B-83C7-5536DE9DE368}"/>
            </a:ext>
          </a:extLst>
        </xdr:cNvPr>
        <xdr:cNvPicPr>
          <a:picLocks noChangeAspect="1"/>
        </xdr:cNvPicPr>
      </xdr:nvPicPr>
      <xdr:blipFill>
        <a:blip xmlns:r="http://schemas.openxmlformats.org/officeDocument/2006/relationships" r:embed="rId2"/>
        <a:stretch>
          <a:fillRect/>
        </a:stretch>
      </xdr:blipFill>
      <xdr:spPr>
        <a:xfrm>
          <a:off x="0" y="10067927"/>
          <a:ext cx="8235454" cy="3868065"/>
        </a:xfrm>
        <a:prstGeom prst="rect">
          <a:avLst/>
        </a:prstGeom>
      </xdr:spPr>
    </xdr:pic>
    <xdr:clientData/>
  </xdr:twoCellAnchor>
  <xdr:twoCellAnchor editAs="oneCell">
    <xdr:from>
      <xdr:col>0</xdr:col>
      <xdr:colOff>0</xdr:colOff>
      <xdr:row>41</xdr:row>
      <xdr:rowOff>123825</xdr:rowOff>
    </xdr:from>
    <xdr:to>
      <xdr:col>10</xdr:col>
      <xdr:colOff>134350</xdr:colOff>
      <xdr:row>55</xdr:row>
      <xdr:rowOff>104774</xdr:rowOff>
    </xdr:to>
    <xdr:pic>
      <xdr:nvPicPr>
        <xdr:cNvPr id="13" name="Picture 12">
          <a:extLst>
            <a:ext uri="{FF2B5EF4-FFF2-40B4-BE49-F238E27FC236}">
              <a16:creationId xmlns:a16="http://schemas.microsoft.com/office/drawing/2014/main" id="{E05ECBF3-8863-4DD6-A450-4FEFDA1315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66" b="366"/>
        <a:stretch/>
      </xdr:blipFill>
      <xdr:spPr>
        <a:xfrm>
          <a:off x="0" y="7400925"/>
          <a:ext cx="8202025" cy="2514599"/>
        </a:xfrm>
        <a:prstGeom prst="rect">
          <a:avLst/>
        </a:prstGeom>
      </xdr:spPr>
    </xdr:pic>
    <xdr:clientData/>
  </xdr:twoCellAnchor>
  <xdr:twoCellAnchor editAs="oneCell">
    <xdr:from>
      <xdr:col>4</xdr:col>
      <xdr:colOff>633989</xdr:colOff>
      <xdr:row>5</xdr:row>
      <xdr:rowOff>19050</xdr:rowOff>
    </xdr:from>
    <xdr:to>
      <xdr:col>11</xdr:col>
      <xdr:colOff>138324</xdr:colOff>
      <xdr:row>40</xdr:row>
      <xdr:rowOff>104775</xdr:rowOff>
    </xdr:to>
    <xdr:pic>
      <xdr:nvPicPr>
        <xdr:cNvPr id="15" name="Picture 14">
          <a:extLst>
            <a:ext uri="{FF2B5EF4-FFF2-40B4-BE49-F238E27FC236}">
              <a16:creationId xmlns:a16="http://schemas.microsoft.com/office/drawing/2014/main" id="{070F55DC-8186-4470-8E10-B6D5A5E84822}"/>
            </a:ext>
          </a:extLst>
        </xdr:cNvPr>
        <xdr:cNvPicPr>
          <a:picLocks noChangeAspect="1"/>
        </xdr:cNvPicPr>
      </xdr:nvPicPr>
      <xdr:blipFill rotWithShape="1">
        <a:blip xmlns:r="http://schemas.openxmlformats.org/officeDocument/2006/relationships" r:embed="rId4"/>
        <a:srcRect b="35745"/>
        <a:stretch/>
      </xdr:blipFill>
      <xdr:spPr>
        <a:xfrm>
          <a:off x="3805814" y="962025"/>
          <a:ext cx="4304935" cy="6419850"/>
        </a:xfrm>
        <a:prstGeom prst="rect">
          <a:avLst/>
        </a:prstGeom>
      </xdr:spPr>
    </xdr:pic>
    <xdr:clientData/>
  </xdr:twoCellAnchor>
  <xdr:twoCellAnchor>
    <xdr:from>
      <xdr:col>11</xdr:col>
      <xdr:colOff>557789</xdr:colOff>
      <xdr:row>5</xdr:row>
      <xdr:rowOff>47624</xdr:rowOff>
    </xdr:from>
    <xdr:to>
      <xdr:col>15</xdr:col>
      <xdr:colOff>152400</xdr:colOff>
      <xdr:row>15</xdr:row>
      <xdr:rowOff>85726</xdr:rowOff>
    </xdr:to>
    <xdr:pic>
      <xdr:nvPicPr>
        <xdr:cNvPr id="2" name="Picture 1">
          <a:extLst>
            <a:ext uri="{FF2B5EF4-FFF2-40B4-BE49-F238E27FC236}">
              <a16:creationId xmlns:a16="http://schemas.microsoft.com/office/drawing/2014/main" id="{4FA0C91B-71B8-4D53-A085-9A21BFC10179}"/>
            </a:ext>
          </a:extLst>
        </xdr:cNvPr>
        <xdr:cNvPicPr>
          <a:picLocks noChangeAspect="1"/>
        </xdr:cNvPicPr>
      </xdr:nvPicPr>
      <xdr:blipFill rotWithShape="1">
        <a:blip xmlns:r="http://schemas.openxmlformats.org/officeDocument/2006/relationships" r:embed="rId4"/>
        <a:srcRect t="65091" r="58047" b="20621"/>
        <a:stretch/>
      </xdr:blipFill>
      <xdr:spPr>
        <a:xfrm>
          <a:off x="9311264" y="1133474"/>
          <a:ext cx="2337811" cy="1847852"/>
        </a:xfrm>
        <a:prstGeom prst="rect">
          <a:avLst/>
        </a:prstGeom>
      </xdr:spPr>
    </xdr:pic>
    <xdr:clientData/>
  </xdr:twoCellAnchor>
  <xdr:twoCellAnchor editAs="oneCell">
    <xdr:from>
      <xdr:col>0</xdr:col>
      <xdr:colOff>0</xdr:colOff>
      <xdr:row>0</xdr:row>
      <xdr:rowOff>0</xdr:rowOff>
    </xdr:from>
    <xdr:to>
      <xdr:col>1</xdr:col>
      <xdr:colOff>323850</xdr:colOff>
      <xdr:row>3</xdr:row>
      <xdr:rowOff>104194</xdr:rowOff>
    </xdr:to>
    <xdr:pic>
      <xdr:nvPicPr>
        <xdr:cNvPr id="5" name="Picture 4">
          <a:extLst>
            <a:ext uri="{FF2B5EF4-FFF2-40B4-BE49-F238E27FC236}">
              <a16:creationId xmlns:a16="http://schemas.microsoft.com/office/drawing/2014/main" id="{0EE1A44E-5CD2-4F27-B621-B417A35CC5C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96</xdr:row>
      <xdr:rowOff>152400</xdr:rowOff>
    </xdr:from>
    <xdr:to>
      <xdr:col>14</xdr:col>
      <xdr:colOff>137077</xdr:colOff>
      <xdr:row>121</xdr:row>
      <xdr:rowOff>118772</xdr:rowOff>
    </xdr:to>
    <xdr:pic>
      <xdr:nvPicPr>
        <xdr:cNvPr id="6" name="Picture 5">
          <a:extLst>
            <a:ext uri="{FF2B5EF4-FFF2-40B4-BE49-F238E27FC236}">
              <a16:creationId xmlns:a16="http://schemas.microsoft.com/office/drawing/2014/main" id="{F89EE24A-52FC-4DBC-8A26-A15E533134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8830925"/>
          <a:ext cx="10947952" cy="4490747"/>
        </a:xfrm>
        <a:prstGeom prst="rect">
          <a:avLst/>
        </a:prstGeom>
      </xdr:spPr>
    </xdr:pic>
    <xdr:clientData/>
  </xdr:twoCellAnchor>
  <xdr:twoCellAnchor editAs="oneCell">
    <xdr:from>
      <xdr:col>0</xdr:col>
      <xdr:colOff>0</xdr:colOff>
      <xdr:row>128</xdr:row>
      <xdr:rowOff>133350</xdr:rowOff>
    </xdr:from>
    <xdr:to>
      <xdr:col>14</xdr:col>
      <xdr:colOff>142792</xdr:colOff>
      <xdr:row>161</xdr:row>
      <xdr:rowOff>35367</xdr:rowOff>
    </xdr:to>
    <xdr:pic>
      <xdr:nvPicPr>
        <xdr:cNvPr id="9" name="Picture 8">
          <a:extLst>
            <a:ext uri="{FF2B5EF4-FFF2-40B4-BE49-F238E27FC236}">
              <a16:creationId xmlns:a16="http://schemas.microsoft.com/office/drawing/2014/main" id="{64DF7E8B-0E23-4014-95B2-FB9AE707B76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333374</xdr:colOff>
      <xdr:row>3</xdr:row>
      <xdr:rowOff>47625</xdr:rowOff>
    </xdr:from>
    <xdr:to>
      <xdr:col>10</xdr:col>
      <xdr:colOff>729157</xdr:colOff>
      <xdr:row>17</xdr:row>
      <xdr:rowOff>123825</xdr:rowOff>
    </xdr:to>
    <xdr:pic>
      <xdr:nvPicPr>
        <xdr:cNvPr id="3" name="Picture 2">
          <a:extLst>
            <a:ext uri="{FF2B5EF4-FFF2-40B4-BE49-F238E27FC236}">
              <a16:creationId xmlns:a16="http://schemas.microsoft.com/office/drawing/2014/main" id="{BFFE3BC8-FCC6-472D-A6BC-C2268C195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152" r="328" b="56268"/>
        <a:stretch/>
      </xdr:blipFill>
      <xdr:spPr>
        <a:xfrm>
          <a:off x="3600449" y="781050"/>
          <a:ext cx="6377483" cy="2686050"/>
        </a:xfrm>
        <a:prstGeom prst="rect">
          <a:avLst/>
        </a:prstGeom>
      </xdr:spPr>
    </xdr:pic>
    <xdr:clientData/>
  </xdr:twoCellAnchor>
  <xdr:twoCellAnchor editAs="oneCell">
    <xdr:from>
      <xdr:col>10</xdr:col>
      <xdr:colOff>1</xdr:colOff>
      <xdr:row>37</xdr:row>
      <xdr:rowOff>1</xdr:rowOff>
    </xdr:from>
    <xdr:to>
      <xdr:col>18</xdr:col>
      <xdr:colOff>32042</xdr:colOff>
      <xdr:row>50</xdr:row>
      <xdr:rowOff>117284</xdr:rowOff>
    </xdr:to>
    <xdr:pic>
      <xdr:nvPicPr>
        <xdr:cNvPr id="5" name="Picture 4">
          <a:extLst>
            <a:ext uri="{FF2B5EF4-FFF2-40B4-BE49-F238E27FC236}">
              <a16:creationId xmlns:a16="http://schemas.microsoft.com/office/drawing/2014/main" id="{A4E12934-3084-4685-8750-CAEACD1EB8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366" b="366"/>
        <a:stretch/>
      </xdr:blipFill>
      <xdr:spPr>
        <a:xfrm>
          <a:off x="9065560" y="6757148"/>
          <a:ext cx="8021835" cy="24609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2" name="Picture 1">
          <a:extLst>
            <a:ext uri="{FF2B5EF4-FFF2-40B4-BE49-F238E27FC236}">
              <a16:creationId xmlns:a16="http://schemas.microsoft.com/office/drawing/2014/main" id="{2B0BAB2C-2680-4C8D-907D-9F1EDE94C1D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866775</xdr:colOff>
      <xdr:row>7</xdr:row>
      <xdr:rowOff>17792</xdr:rowOff>
    </xdr:from>
    <xdr:to>
      <xdr:col>16</xdr:col>
      <xdr:colOff>723900</xdr:colOff>
      <xdr:row>16</xdr:row>
      <xdr:rowOff>189858</xdr:rowOff>
    </xdr:to>
    <xdr:pic>
      <xdr:nvPicPr>
        <xdr:cNvPr id="28" name="Picture 27">
          <a:extLst>
            <a:ext uri="{FF2B5EF4-FFF2-40B4-BE49-F238E27FC236}">
              <a16:creationId xmlns:a16="http://schemas.microsoft.com/office/drawing/2014/main" id="{9204E35F-27C8-4726-960F-25359CD18851}"/>
            </a:ext>
          </a:extLst>
        </xdr:cNvPr>
        <xdr:cNvPicPr>
          <a:picLocks noChangeAspect="1"/>
        </xdr:cNvPicPr>
      </xdr:nvPicPr>
      <xdr:blipFill rotWithShape="1">
        <a:blip xmlns:r="http://schemas.openxmlformats.org/officeDocument/2006/relationships" r:embed="rId2"/>
        <a:srcRect t="14170" r="51248"/>
        <a:stretch/>
      </xdr:blipFill>
      <xdr:spPr>
        <a:xfrm>
          <a:off x="12458700" y="1151267"/>
          <a:ext cx="2438400" cy="1848466"/>
        </a:xfrm>
        <a:prstGeom prst="rect">
          <a:avLst/>
        </a:prstGeom>
      </xdr:spPr>
    </xdr:pic>
    <xdr:clientData/>
  </xdr:twoCellAnchor>
  <xdr:twoCellAnchor editAs="oneCell">
    <xdr:from>
      <xdr:col>16</xdr:col>
      <xdr:colOff>863844</xdr:colOff>
      <xdr:row>10</xdr:row>
      <xdr:rowOff>101113</xdr:rowOff>
    </xdr:from>
    <xdr:to>
      <xdr:col>20</xdr:col>
      <xdr:colOff>704850</xdr:colOff>
      <xdr:row>17</xdr:row>
      <xdr:rowOff>142438</xdr:rowOff>
    </xdr:to>
    <xdr:pic>
      <xdr:nvPicPr>
        <xdr:cNvPr id="2" name="Picture 1">
          <a:extLst>
            <a:ext uri="{FF2B5EF4-FFF2-40B4-BE49-F238E27FC236}">
              <a16:creationId xmlns:a16="http://schemas.microsoft.com/office/drawing/2014/main" id="{DD38123B-45E5-486A-A19C-59CDB45C4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5037044" y="1796563"/>
          <a:ext cx="4451106" cy="1346250"/>
        </a:xfrm>
        <a:prstGeom prst="rect">
          <a:avLst/>
        </a:prstGeom>
      </xdr:spPr>
    </xdr:pic>
    <xdr:clientData/>
  </xdr:twoCellAnchor>
  <xdr:twoCellAnchor editAs="oneCell">
    <xdr:from>
      <xdr:col>3</xdr:col>
      <xdr:colOff>295275</xdr:colOff>
      <xdr:row>4</xdr:row>
      <xdr:rowOff>1</xdr:rowOff>
    </xdr:from>
    <xdr:to>
      <xdr:col>6</xdr:col>
      <xdr:colOff>609600</xdr:colOff>
      <xdr:row>17</xdr:row>
      <xdr:rowOff>11963</xdr:rowOff>
    </xdr:to>
    <xdr:pic>
      <xdr:nvPicPr>
        <xdr:cNvPr id="3" name="Picture 2">
          <a:extLst>
            <a:ext uri="{FF2B5EF4-FFF2-40B4-BE49-F238E27FC236}">
              <a16:creationId xmlns:a16="http://schemas.microsoft.com/office/drawing/2014/main" id="{D54A49DD-D1B0-EF75-3BE2-72ABB7402B52}"/>
            </a:ext>
          </a:extLst>
        </xdr:cNvPr>
        <xdr:cNvPicPr>
          <a:picLocks noChangeAspect="1"/>
        </xdr:cNvPicPr>
      </xdr:nvPicPr>
      <xdr:blipFill>
        <a:blip xmlns:r="http://schemas.openxmlformats.org/officeDocument/2006/relationships" r:embed="rId4"/>
        <a:stretch>
          <a:fillRect/>
        </a:stretch>
      </xdr:blipFill>
      <xdr:spPr>
        <a:xfrm>
          <a:off x="3562350" y="561976"/>
          <a:ext cx="2743200" cy="2450362"/>
        </a:xfrm>
        <a:prstGeom prst="rect">
          <a:avLst/>
        </a:prstGeom>
      </xdr:spPr>
    </xdr:pic>
    <xdr:clientData/>
  </xdr:twoCellAnchor>
  <xdr:twoCellAnchor editAs="oneCell">
    <xdr:from>
      <xdr:col>10</xdr:col>
      <xdr:colOff>800100</xdr:colOff>
      <xdr:row>6</xdr:row>
      <xdr:rowOff>180499</xdr:rowOff>
    </xdr:from>
    <xdr:to>
      <xdr:col>13</xdr:col>
      <xdr:colOff>533400</xdr:colOff>
      <xdr:row>17</xdr:row>
      <xdr:rowOff>72760</xdr:rowOff>
    </xdr:to>
    <xdr:pic>
      <xdr:nvPicPr>
        <xdr:cNvPr id="6" name="Picture 5">
          <a:extLst>
            <a:ext uri="{FF2B5EF4-FFF2-40B4-BE49-F238E27FC236}">
              <a16:creationId xmlns:a16="http://schemas.microsoft.com/office/drawing/2014/main" id="{91B9661F-595E-0A00-58E0-8E742E9D2C39}"/>
            </a:ext>
          </a:extLst>
        </xdr:cNvPr>
        <xdr:cNvPicPr>
          <a:picLocks noChangeAspect="1"/>
        </xdr:cNvPicPr>
      </xdr:nvPicPr>
      <xdr:blipFill>
        <a:blip xmlns:r="http://schemas.openxmlformats.org/officeDocument/2006/relationships" r:embed="rId5"/>
        <a:stretch>
          <a:fillRect/>
        </a:stretch>
      </xdr:blipFill>
      <xdr:spPr>
        <a:xfrm>
          <a:off x="9801225" y="1475899"/>
          <a:ext cx="2324100" cy="19496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3E47BF5-CCC9-94CC-65D2-567DECA9C53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9</xdr:row>
          <xdr:rowOff>111993</xdr:rowOff>
        </xdr:from>
        <xdr:to>
          <xdr:col>10</xdr:col>
          <xdr:colOff>704850</xdr:colOff>
          <xdr:row>17</xdr:row>
          <xdr:rowOff>25711</xdr:rowOff>
        </xdr:to>
        <xdr:pic>
          <xdr:nvPicPr>
            <xdr:cNvPr id="7" name="Picture 6">
              <a:extLst>
                <a:ext uri="{FF2B5EF4-FFF2-40B4-BE49-F238E27FC236}">
                  <a16:creationId xmlns:a16="http://schemas.microsoft.com/office/drawing/2014/main" id="{2287B1C7-2B31-08AA-D662-64CF6216417C}"/>
                </a:ext>
              </a:extLst>
            </xdr:cNvPr>
            <xdr:cNvPicPr>
              <a:picLocks noChangeAspect="1" noChangeArrowheads="1"/>
              <a:extLst>
                <a:ext uri="{84589F7E-364E-4C9E-8A38-B11213B215E9}">
                  <a14:cameraTool cellRange="List_Values!$D$3:$E$8" spid="_x0000_s4186"/>
                </a:ext>
              </a:extLst>
            </xdr:cNvPicPr>
          </xdr:nvPicPr>
          <xdr:blipFill>
            <a:blip xmlns:r="http://schemas.openxmlformats.org/officeDocument/2006/relationships" r:embed="rId7"/>
            <a:srcRect/>
            <a:stretch>
              <a:fillRect/>
            </a:stretch>
          </xdr:blipFill>
          <xdr:spPr bwMode="auto">
            <a:xfrm>
              <a:off x="6505575" y="1978893"/>
              <a:ext cx="3200400" cy="1399618"/>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128953</xdr:colOff>
      <xdr:row>6</xdr:row>
      <xdr:rowOff>104775</xdr:rowOff>
    </xdr:from>
    <xdr:to>
      <xdr:col>17</xdr:col>
      <xdr:colOff>721784</xdr:colOff>
      <xdr:row>16</xdr:row>
      <xdr:rowOff>189916</xdr:rowOff>
    </xdr:to>
    <xdr:pic>
      <xdr:nvPicPr>
        <xdr:cNvPr id="4" name="Picture 3">
          <a:extLst>
            <a:ext uri="{FF2B5EF4-FFF2-40B4-BE49-F238E27FC236}">
              <a16:creationId xmlns:a16="http://schemas.microsoft.com/office/drawing/2014/main" id="{A52B251D-1C75-4E63-9A8F-71F168076FFF}"/>
            </a:ext>
          </a:extLst>
        </xdr:cNvPr>
        <xdr:cNvPicPr>
          <a:picLocks noChangeAspect="1"/>
        </xdr:cNvPicPr>
      </xdr:nvPicPr>
      <xdr:blipFill rotWithShape="1">
        <a:blip xmlns:r="http://schemas.openxmlformats.org/officeDocument/2006/relationships" r:embed="rId2"/>
        <a:srcRect l="50869" t="6881" r="379"/>
        <a:stretch/>
      </xdr:blipFill>
      <xdr:spPr>
        <a:xfrm>
          <a:off x="13340128" y="1047750"/>
          <a:ext cx="2364481" cy="1952041"/>
        </a:xfrm>
        <a:prstGeom prst="rect">
          <a:avLst/>
        </a:prstGeom>
      </xdr:spPr>
    </xdr:pic>
    <xdr:clientData/>
  </xdr:twoCellAnchor>
  <xdr:twoCellAnchor editAs="oneCell">
    <xdr:from>
      <xdr:col>6</xdr:col>
      <xdr:colOff>740020</xdr:colOff>
      <xdr:row>4</xdr:row>
      <xdr:rowOff>7327</xdr:rowOff>
    </xdr:from>
    <xdr:to>
      <xdr:col>10</xdr:col>
      <xdr:colOff>2748</xdr:colOff>
      <xdr:row>9</xdr:row>
      <xdr:rowOff>7327</xdr:rowOff>
    </xdr:to>
    <xdr:pic>
      <xdr:nvPicPr>
        <xdr:cNvPr id="16" name="Picture 15">
          <a:extLst>
            <a:ext uri="{FF2B5EF4-FFF2-40B4-BE49-F238E27FC236}">
              <a16:creationId xmlns:a16="http://schemas.microsoft.com/office/drawing/2014/main" id="{42B8D523-830E-4D7D-AD88-2A3AF00C86E1}"/>
            </a:ext>
          </a:extLst>
        </xdr:cNvPr>
        <xdr:cNvPicPr>
          <a:picLocks noChangeAspect="1"/>
        </xdr:cNvPicPr>
      </xdr:nvPicPr>
      <xdr:blipFill rotWithShape="1">
        <a:blip xmlns:r="http://schemas.openxmlformats.org/officeDocument/2006/relationships" r:embed="rId3"/>
        <a:srcRect l="17940" t="11381" r="47444" b="72824"/>
        <a:stretch/>
      </xdr:blipFill>
      <xdr:spPr>
        <a:xfrm>
          <a:off x="6447693" y="571500"/>
          <a:ext cx="2512218" cy="952500"/>
        </a:xfrm>
        <a:prstGeom prst="rect">
          <a:avLst/>
        </a:prstGeom>
      </xdr:spPr>
    </xdr:pic>
    <xdr:clientData/>
  </xdr:twoCellAnchor>
  <xdr:twoCellAnchor editAs="oneCell">
    <xdr:from>
      <xdr:col>3</xdr:col>
      <xdr:colOff>209550</xdr:colOff>
      <xdr:row>4</xdr:row>
      <xdr:rowOff>0</xdr:rowOff>
    </xdr:from>
    <xdr:to>
      <xdr:col>6</xdr:col>
      <xdr:colOff>509510</xdr:colOff>
      <xdr:row>17</xdr:row>
      <xdr:rowOff>9525</xdr:rowOff>
    </xdr:to>
    <xdr:pic>
      <xdr:nvPicPr>
        <xdr:cNvPr id="2" name="Picture 1">
          <a:extLst>
            <a:ext uri="{FF2B5EF4-FFF2-40B4-BE49-F238E27FC236}">
              <a16:creationId xmlns:a16="http://schemas.microsoft.com/office/drawing/2014/main" id="{F3AC1F6D-DE59-B220-CE7B-7D3EA64A28DF}"/>
            </a:ext>
          </a:extLst>
        </xdr:cNvPr>
        <xdr:cNvPicPr>
          <a:picLocks noChangeAspect="1"/>
        </xdr:cNvPicPr>
      </xdr:nvPicPr>
      <xdr:blipFill>
        <a:blip xmlns:r="http://schemas.openxmlformats.org/officeDocument/2006/relationships" r:embed="rId4"/>
        <a:stretch>
          <a:fillRect/>
        </a:stretch>
      </xdr:blipFill>
      <xdr:spPr>
        <a:xfrm>
          <a:off x="3476625" y="561975"/>
          <a:ext cx="2728835" cy="2447925"/>
        </a:xfrm>
        <a:prstGeom prst="rect">
          <a:avLst/>
        </a:prstGeom>
      </xdr:spPr>
    </xdr:pic>
    <xdr:clientData/>
  </xdr:twoCellAnchor>
  <xdr:twoCellAnchor editAs="oneCell">
    <xdr:from>
      <xdr:col>10</xdr:col>
      <xdr:colOff>285749</xdr:colOff>
      <xdr:row>5</xdr:row>
      <xdr:rowOff>105657</xdr:rowOff>
    </xdr:from>
    <xdr:to>
      <xdr:col>14</xdr:col>
      <xdr:colOff>546699</xdr:colOff>
      <xdr:row>17</xdr:row>
      <xdr:rowOff>63532</xdr:rowOff>
    </xdr:to>
    <xdr:pic>
      <xdr:nvPicPr>
        <xdr:cNvPr id="5" name="Picture 4">
          <a:extLst>
            <a:ext uri="{FF2B5EF4-FFF2-40B4-BE49-F238E27FC236}">
              <a16:creationId xmlns:a16="http://schemas.microsoft.com/office/drawing/2014/main" id="{FCC9D5D6-F80D-07A5-F698-CC820EB70734}"/>
            </a:ext>
          </a:extLst>
        </xdr:cNvPr>
        <xdr:cNvPicPr>
          <a:picLocks noChangeAspect="1"/>
        </xdr:cNvPicPr>
      </xdr:nvPicPr>
      <xdr:blipFill>
        <a:blip xmlns:r="http://schemas.openxmlformats.org/officeDocument/2006/relationships" r:embed="rId5"/>
        <a:stretch>
          <a:fillRect/>
        </a:stretch>
      </xdr:blipFill>
      <xdr:spPr>
        <a:xfrm>
          <a:off x="9246576" y="860330"/>
          <a:ext cx="3587373" cy="2214567"/>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6" name="Picture 5">
          <a:extLst>
            <a:ext uri="{FF2B5EF4-FFF2-40B4-BE49-F238E27FC236}">
              <a16:creationId xmlns:a16="http://schemas.microsoft.com/office/drawing/2014/main" id="{ADBE0007-6699-4DCB-950D-347B02A765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695326</xdr:colOff>
          <xdr:row>10</xdr:row>
          <xdr:rowOff>95250</xdr:rowOff>
        </xdr:from>
        <xdr:to>
          <xdr:col>10</xdr:col>
          <xdr:colOff>314326</xdr:colOff>
          <xdr:row>17</xdr:row>
          <xdr:rowOff>39984</xdr:rowOff>
        </xdr:to>
        <xdr:pic>
          <xdr:nvPicPr>
            <xdr:cNvPr id="7" name="Picture 6">
              <a:extLst>
                <a:ext uri="{FF2B5EF4-FFF2-40B4-BE49-F238E27FC236}">
                  <a16:creationId xmlns:a16="http://schemas.microsoft.com/office/drawing/2014/main" id="{2DD86138-BF00-D4A2-93B2-2B7F7F76AA5C}"/>
                </a:ext>
              </a:extLst>
            </xdr:cNvPr>
            <xdr:cNvPicPr>
              <a:picLocks noChangeAspect="1" noChangeArrowheads="1"/>
              <a:extLst>
                <a:ext uri="{84589F7E-364E-4C9E-8A38-B11213B215E9}">
                  <a14:cameraTool cellRange="List_Values!$D$11:$E$16" spid="_x0000_s5178"/>
                </a:ext>
              </a:extLst>
            </xdr:cNvPicPr>
          </xdr:nvPicPr>
          <xdr:blipFill>
            <a:blip xmlns:r="http://schemas.openxmlformats.org/officeDocument/2006/relationships" r:embed="rId7"/>
            <a:srcRect/>
            <a:stretch>
              <a:fillRect/>
            </a:stretch>
          </xdr:blipFill>
          <xdr:spPr bwMode="auto">
            <a:xfrm>
              <a:off x="6391276" y="2143125"/>
              <a:ext cx="2857500" cy="1249659"/>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364435</xdr:colOff>
      <xdr:row>6</xdr:row>
      <xdr:rowOff>74919</xdr:rowOff>
    </xdr:from>
    <xdr:to>
      <xdr:col>18</xdr:col>
      <xdr:colOff>447260</xdr:colOff>
      <xdr:row>17</xdr:row>
      <xdr:rowOff>36152</xdr:rowOff>
    </xdr:to>
    <xdr:pic>
      <xdr:nvPicPr>
        <xdr:cNvPr id="9" name="Picture 8">
          <a:extLst>
            <a:ext uri="{FF2B5EF4-FFF2-40B4-BE49-F238E27FC236}">
              <a16:creationId xmlns:a16="http://schemas.microsoft.com/office/drawing/2014/main" id="{3437BAED-8253-415A-B10C-39C4E54F4FA3}"/>
            </a:ext>
          </a:extLst>
        </xdr:cNvPr>
        <xdr:cNvPicPr>
          <a:picLocks noChangeAspect="1"/>
        </xdr:cNvPicPr>
      </xdr:nvPicPr>
      <xdr:blipFill rotWithShape="1">
        <a:blip xmlns:r="http://schemas.openxmlformats.org/officeDocument/2006/relationships" r:embed="rId2"/>
        <a:srcRect t="14170" r="51248"/>
        <a:stretch/>
      </xdr:blipFill>
      <xdr:spPr>
        <a:xfrm>
          <a:off x="13749131" y="1201354"/>
          <a:ext cx="2666999" cy="2023603"/>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15" name="Picture 14">
          <a:extLst>
            <a:ext uri="{FF2B5EF4-FFF2-40B4-BE49-F238E27FC236}">
              <a16:creationId xmlns:a16="http://schemas.microsoft.com/office/drawing/2014/main" id="{C5ACF38D-ED7B-4235-B6F0-594348559BE3}"/>
            </a:ext>
          </a:extLst>
        </xdr:cNvPr>
        <xdr:cNvPicPr>
          <a:picLocks noChangeAspect="1"/>
        </xdr:cNvPicPr>
      </xdr:nvPicPr>
      <xdr:blipFill rotWithShape="1">
        <a:blip xmlns:r="http://schemas.openxmlformats.org/officeDocument/2006/relationships" r:embed="rId3"/>
        <a:srcRect l="1053" t="16222" r="62340" b="67875"/>
        <a:stretch/>
      </xdr:blipFill>
      <xdr:spPr>
        <a:xfrm>
          <a:off x="6526696" y="762000"/>
          <a:ext cx="2667000"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2" name="Picture 1">
          <a:extLst>
            <a:ext uri="{FF2B5EF4-FFF2-40B4-BE49-F238E27FC236}">
              <a16:creationId xmlns:a16="http://schemas.microsoft.com/office/drawing/2014/main" id="{DC722739-F74D-4573-B65B-4CB8C192E213}"/>
            </a:ext>
          </a:extLst>
        </xdr:cNvPr>
        <xdr:cNvPicPr>
          <a:picLocks noChangeAspect="1"/>
        </xdr:cNvPicPr>
      </xdr:nvPicPr>
      <xdr:blipFill>
        <a:blip xmlns:r="http://schemas.openxmlformats.org/officeDocument/2006/relationships" r:embed="rId4"/>
        <a:stretch>
          <a:fillRect/>
        </a:stretch>
      </xdr:blipFill>
      <xdr:spPr>
        <a:xfrm>
          <a:off x="3528391" y="745436"/>
          <a:ext cx="2719227" cy="2451652"/>
        </a:xfrm>
        <a:prstGeom prst="rect">
          <a:avLst/>
        </a:prstGeom>
      </xdr:spPr>
    </xdr:pic>
    <xdr:clientData/>
  </xdr:twoCellAnchor>
  <xdr:twoCellAnchor editAs="oneCell">
    <xdr:from>
      <xdr:col>10</xdr:col>
      <xdr:colOff>571444</xdr:colOff>
      <xdr:row>4</xdr:row>
      <xdr:rowOff>149086</xdr:rowOff>
    </xdr:from>
    <xdr:to>
      <xdr:col>13</xdr:col>
      <xdr:colOff>810162</xdr:colOff>
      <xdr:row>17</xdr:row>
      <xdr:rowOff>64279</xdr:rowOff>
    </xdr:to>
    <xdr:pic>
      <xdr:nvPicPr>
        <xdr:cNvPr id="5" name="Picture 4">
          <a:extLst>
            <a:ext uri="{FF2B5EF4-FFF2-40B4-BE49-F238E27FC236}">
              <a16:creationId xmlns:a16="http://schemas.microsoft.com/office/drawing/2014/main" id="{14C87E28-EC39-880D-BFD0-3B93B132BA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505894" y="1063486"/>
          <a:ext cx="2743793"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6" name="Picture 5">
          <a:extLst>
            <a:ext uri="{FF2B5EF4-FFF2-40B4-BE49-F238E27FC236}">
              <a16:creationId xmlns:a16="http://schemas.microsoft.com/office/drawing/2014/main" id="{83283659-7330-4417-9876-A2800056641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xdr:colOff>
          <xdr:row>10</xdr:row>
          <xdr:rowOff>133351</xdr:rowOff>
        </xdr:from>
        <xdr:to>
          <xdr:col>10</xdr:col>
          <xdr:colOff>314325</xdr:colOff>
          <xdr:row>17</xdr:row>
          <xdr:rowOff>28098</xdr:rowOff>
        </xdr:to>
        <xdr:pic>
          <xdr:nvPicPr>
            <xdr:cNvPr id="4" name="Picture 3">
              <a:extLst>
                <a:ext uri="{FF2B5EF4-FFF2-40B4-BE49-F238E27FC236}">
                  <a16:creationId xmlns:a16="http://schemas.microsoft.com/office/drawing/2014/main" id="{339CDF5A-54EC-A236-C0A2-4FDD1685B446}"/>
                </a:ext>
              </a:extLst>
            </xdr:cNvPr>
            <xdr:cNvPicPr>
              <a:picLocks noChangeAspect="1" noChangeArrowheads="1"/>
              <a:extLst>
                <a:ext uri="{84589F7E-364E-4C9E-8A38-B11213B215E9}">
                  <a14:cameraTool cellRange="List_Values!$D$19:$E$24" spid="_x0000_s6215"/>
                </a:ext>
              </a:extLst>
            </xdr:cNvPicPr>
          </xdr:nvPicPr>
          <xdr:blipFill>
            <a:blip xmlns:r="http://schemas.openxmlformats.org/officeDocument/2006/relationships" r:embed="rId7"/>
            <a:srcRect/>
            <a:stretch>
              <a:fillRect/>
            </a:stretch>
          </xdr:blipFill>
          <xdr:spPr bwMode="auto">
            <a:xfrm>
              <a:off x="6505576" y="2181226"/>
              <a:ext cx="2743199" cy="1199672"/>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3DEA9761-3281-4DFE-A318-42BD027EE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364435</xdr:colOff>
      <xdr:row>6</xdr:row>
      <xdr:rowOff>74919</xdr:rowOff>
    </xdr:from>
    <xdr:to>
      <xdr:col>18</xdr:col>
      <xdr:colOff>447260</xdr:colOff>
      <xdr:row>17</xdr:row>
      <xdr:rowOff>36152</xdr:rowOff>
    </xdr:to>
    <xdr:pic>
      <xdr:nvPicPr>
        <xdr:cNvPr id="3" name="Picture 2">
          <a:extLst>
            <a:ext uri="{FF2B5EF4-FFF2-40B4-BE49-F238E27FC236}">
              <a16:creationId xmlns:a16="http://schemas.microsoft.com/office/drawing/2014/main" id="{7C31F4CA-836B-424D-8AAD-8EA4F18D08DB}"/>
            </a:ext>
          </a:extLst>
        </xdr:cNvPr>
        <xdr:cNvPicPr>
          <a:picLocks noChangeAspect="1"/>
        </xdr:cNvPicPr>
      </xdr:nvPicPr>
      <xdr:blipFill rotWithShape="1">
        <a:blip xmlns:r="http://schemas.openxmlformats.org/officeDocument/2006/relationships" r:embed="rId2"/>
        <a:srcRect t="14170" r="51248"/>
        <a:stretch/>
      </xdr:blipFill>
      <xdr:spPr>
        <a:xfrm>
          <a:off x="13728010" y="1370319"/>
          <a:ext cx="2664100" cy="2018633"/>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4" name="Picture 3">
          <a:extLst>
            <a:ext uri="{FF2B5EF4-FFF2-40B4-BE49-F238E27FC236}">
              <a16:creationId xmlns:a16="http://schemas.microsoft.com/office/drawing/2014/main" id="{9F1A5370-6661-4897-8A28-B73BF8020B51}"/>
            </a:ext>
          </a:extLst>
        </xdr:cNvPr>
        <xdr:cNvPicPr>
          <a:picLocks noChangeAspect="1"/>
        </xdr:cNvPicPr>
      </xdr:nvPicPr>
      <xdr:blipFill rotWithShape="1">
        <a:blip xmlns:r="http://schemas.openxmlformats.org/officeDocument/2006/relationships" r:embed="rId3"/>
        <a:srcRect l="1053" t="16222" r="62340" b="67875"/>
        <a:stretch/>
      </xdr:blipFill>
      <xdr:spPr>
        <a:xfrm>
          <a:off x="6513858" y="930965"/>
          <a:ext cx="2660788"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5" name="Picture 4">
          <a:extLst>
            <a:ext uri="{FF2B5EF4-FFF2-40B4-BE49-F238E27FC236}">
              <a16:creationId xmlns:a16="http://schemas.microsoft.com/office/drawing/2014/main" id="{CB1CFD04-7CCA-48D1-8E64-22C4CEFD4DB4}"/>
            </a:ext>
          </a:extLst>
        </xdr:cNvPr>
        <xdr:cNvPicPr>
          <a:picLocks noChangeAspect="1"/>
        </xdr:cNvPicPr>
      </xdr:nvPicPr>
      <xdr:blipFill>
        <a:blip xmlns:r="http://schemas.openxmlformats.org/officeDocument/2006/relationships" r:embed="rId4"/>
        <a:stretch>
          <a:fillRect/>
        </a:stretch>
      </xdr:blipFill>
      <xdr:spPr>
        <a:xfrm>
          <a:off x="3523836" y="914401"/>
          <a:ext cx="2713015" cy="2446682"/>
        </a:xfrm>
        <a:prstGeom prst="rect">
          <a:avLst/>
        </a:prstGeom>
      </xdr:spPr>
    </xdr:pic>
    <xdr:clientData/>
  </xdr:twoCellAnchor>
  <xdr:twoCellAnchor editAs="oneCell">
    <xdr:from>
      <xdr:col>10</xdr:col>
      <xdr:colOff>557062</xdr:colOff>
      <xdr:row>4</xdr:row>
      <xdr:rowOff>149086</xdr:rowOff>
    </xdr:from>
    <xdr:to>
      <xdr:col>13</xdr:col>
      <xdr:colOff>824544</xdr:colOff>
      <xdr:row>17</xdr:row>
      <xdr:rowOff>64279</xdr:rowOff>
    </xdr:to>
    <xdr:pic>
      <xdr:nvPicPr>
        <xdr:cNvPr id="7" name="Picture 6">
          <a:extLst>
            <a:ext uri="{FF2B5EF4-FFF2-40B4-BE49-F238E27FC236}">
              <a16:creationId xmlns:a16="http://schemas.microsoft.com/office/drawing/2014/main" id="{D312E011-3C8C-4575-B07F-AD93DC3A28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91512" y="1063486"/>
          <a:ext cx="2772557"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8" name="Picture 7">
          <a:extLst>
            <a:ext uri="{FF2B5EF4-FFF2-40B4-BE49-F238E27FC236}">
              <a16:creationId xmlns:a16="http://schemas.microsoft.com/office/drawing/2014/main" id="{60FCC8AF-9D06-4263-AE29-32E6ED397D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8117" cy="8326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800101</xdr:colOff>
          <xdr:row>11</xdr:row>
          <xdr:rowOff>95250</xdr:rowOff>
        </xdr:from>
        <xdr:to>
          <xdr:col>10</xdr:col>
          <xdr:colOff>476251</xdr:colOff>
          <xdr:row>17</xdr:row>
          <xdr:rowOff>34863</xdr:rowOff>
        </xdr:to>
        <xdr:pic>
          <xdr:nvPicPr>
            <xdr:cNvPr id="9" name="Picture 8">
              <a:extLst>
                <a:ext uri="{FF2B5EF4-FFF2-40B4-BE49-F238E27FC236}">
                  <a16:creationId xmlns:a16="http://schemas.microsoft.com/office/drawing/2014/main" id="{B53FF70B-484C-9ED0-14D8-53C74007BD99}"/>
                </a:ext>
              </a:extLst>
            </xdr:cNvPr>
            <xdr:cNvPicPr>
              <a:picLocks noChangeAspect="1" noChangeArrowheads="1"/>
              <a:extLst>
                <a:ext uri="{84589F7E-364E-4C9E-8A38-B11213B215E9}">
                  <a14:cameraTool cellRange="List_Values!$D$27:$E$31" spid="_x0000_s10265"/>
                </a:ext>
              </a:extLst>
            </xdr:cNvPicPr>
          </xdr:nvPicPr>
          <xdr:blipFill>
            <a:blip xmlns:r="http://schemas.openxmlformats.org/officeDocument/2006/relationships" r:embed="rId7"/>
            <a:srcRect/>
            <a:stretch>
              <a:fillRect/>
            </a:stretch>
          </xdr:blipFill>
          <xdr:spPr bwMode="auto">
            <a:xfrm>
              <a:off x="6496051" y="2324100"/>
              <a:ext cx="2914650" cy="106356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67502</xdr:colOff>
      <xdr:row>7</xdr:row>
      <xdr:rowOff>13337</xdr:rowOff>
    </xdr:from>
    <xdr:to>
      <xdr:col>17</xdr:col>
      <xdr:colOff>910673</xdr:colOff>
      <xdr:row>17</xdr:row>
      <xdr:rowOff>18468</xdr:rowOff>
    </xdr:to>
    <xdr:pic>
      <xdr:nvPicPr>
        <xdr:cNvPr id="13" name="Picture 12">
          <a:extLst>
            <a:ext uri="{FF2B5EF4-FFF2-40B4-BE49-F238E27FC236}">
              <a16:creationId xmlns:a16="http://schemas.microsoft.com/office/drawing/2014/main" id="{0D2A192A-8C83-4E60-A6E1-7B0EF1D37711}"/>
            </a:ext>
          </a:extLst>
        </xdr:cNvPr>
        <xdr:cNvPicPr>
          <a:picLocks noChangeAspect="1"/>
        </xdr:cNvPicPr>
      </xdr:nvPicPr>
      <xdr:blipFill rotWithShape="1">
        <a:blip xmlns:r="http://schemas.openxmlformats.org/officeDocument/2006/relationships" r:embed="rId2"/>
        <a:srcRect t="14170" r="51248"/>
        <a:stretch/>
      </xdr:blipFill>
      <xdr:spPr>
        <a:xfrm>
          <a:off x="13516802" y="1118237"/>
          <a:ext cx="2462421" cy="1872031"/>
        </a:xfrm>
        <a:prstGeom prst="rect">
          <a:avLst/>
        </a:prstGeom>
      </xdr:spPr>
    </xdr:pic>
    <xdr:clientData/>
  </xdr:twoCellAnchor>
  <xdr:twoCellAnchor editAs="oneCell">
    <xdr:from>
      <xdr:col>7</xdr:col>
      <xdr:colOff>253452</xdr:colOff>
      <xdr:row>3</xdr:row>
      <xdr:rowOff>137078</xdr:rowOff>
    </xdr:from>
    <xdr:to>
      <xdr:col>10</xdr:col>
      <xdr:colOff>207828</xdr:colOff>
      <xdr:row>8</xdr:row>
      <xdr:rowOff>142875</xdr:rowOff>
    </xdr:to>
    <xdr:pic>
      <xdr:nvPicPr>
        <xdr:cNvPr id="15" name="Picture 14">
          <a:extLst>
            <a:ext uri="{FF2B5EF4-FFF2-40B4-BE49-F238E27FC236}">
              <a16:creationId xmlns:a16="http://schemas.microsoft.com/office/drawing/2014/main" id="{ED776FAE-C2C8-A4F4-C9B7-270BA8AE804A}"/>
            </a:ext>
          </a:extLst>
        </xdr:cNvPr>
        <xdr:cNvPicPr>
          <a:picLocks noChangeAspect="1"/>
        </xdr:cNvPicPr>
      </xdr:nvPicPr>
      <xdr:blipFill>
        <a:blip xmlns:r="http://schemas.openxmlformats.org/officeDocument/2006/relationships" r:embed="rId3"/>
        <a:stretch>
          <a:fillRect/>
        </a:stretch>
      </xdr:blipFill>
      <xdr:spPr>
        <a:xfrm>
          <a:off x="6759027" y="870503"/>
          <a:ext cx="2383251" cy="948772"/>
        </a:xfrm>
        <a:prstGeom prst="rect">
          <a:avLst/>
        </a:prstGeom>
      </xdr:spPr>
    </xdr:pic>
    <xdr:clientData/>
  </xdr:twoCellAnchor>
  <xdr:twoCellAnchor editAs="oneCell">
    <xdr:from>
      <xdr:col>12</xdr:col>
      <xdr:colOff>0</xdr:colOff>
      <xdr:row>37</xdr:row>
      <xdr:rowOff>0</xdr:rowOff>
    </xdr:from>
    <xdr:to>
      <xdr:col>19</xdr:col>
      <xdr:colOff>204706</xdr:colOff>
      <xdr:row>47</xdr:row>
      <xdr:rowOff>155841</xdr:rowOff>
    </xdr:to>
    <xdr:pic>
      <xdr:nvPicPr>
        <xdr:cNvPr id="6" name="Picture 5">
          <a:extLst>
            <a:ext uri="{FF2B5EF4-FFF2-40B4-BE49-F238E27FC236}">
              <a16:creationId xmlns:a16="http://schemas.microsoft.com/office/drawing/2014/main" id="{0EC02EDE-AEBD-42BF-9990-89565D657A17}"/>
            </a:ext>
          </a:extLst>
        </xdr:cNvPr>
        <xdr:cNvPicPr>
          <a:picLocks noChangeAspect="1"/>
        </xdr:cNvPicPr>
      </xdr:nvPicPr>
      <xdr:blipFill rotWithShape="1">
        <a:blip xmlns:r="http://schemas.openxmlformats.org/officeDocument/2006/relationships" r:embed="rId4"/>
        <a:srcRect t="15873"/>
        <a:stretch/>
      </xdr:blipFill>
      <xdr:spPr>
        <a:xfrm>
          <a:off x="10522324" y="6757147"/>
          <a:ext cx="6480000" cy="1959988"/>
        </a:xfrm>
        <a:prstGeom prst="rect">
          <a:avLst/>
        </a:prstGeom>
      </xdr:spPr>
    </xdr:pic>
    <xdr:clientData/>
  </xdr:twoCellAnchor>
  <xdr:twoCellAnchor editAs="oneCell">
    <xdr:from>
      <xdr:col>10</xdr:col>
      <xdr:colOff>694432</xdr:colOff>
      <xdr:row>4</xdr:row>
      <xdr:rowOff>58020</xdr:rowOff>
    </xdr:from>
    <xdr:to>
      <xdr:col>13</xdr:col>
      <xdr:colOff>759100</xdr:colOff>
      <xdr:row>17</xdr:row>
      <xdr:rowOff>61533</xdr:rowOff>
    </xdr:to>
    <xdr:pic>
      <xdr:nvPicPr>
        <xdr:cNvPr id="5" name="Picture 4">
          <a:extLst>
            <a:ext uri="{FF2B5EF4-FFF2-40B4-BE49-F238E27FC236}">
              <a16:creationId xmlns:a16="http://schemas.microsoft.com/office/drawing/2014/main" id="{45CB291C-CDB5-2D7D-E50C-A311D682C870}"/>
            </a:ext>
          </a:extLst>
        </xdr:cNvPr>
        <xdr:cNvPicPr>
          <a:picLocks noChangeAspect="1"/>
        </xdr:cNvPicPr>
      </xdr:nvPicPr>
      <xdr:blipFill>
        <a:blip xmlns:r="http://schemas.openxmlformats.org/officeDocument/2006/relationships" r:embed="rId5"/>
        <a:stretch>
          <a:fillRect/>
        </a:stretch>
      </xdr:blipFill>
      <xdr:spPr>
        <a:xfrm>
          <a:off x="9628882" y="972420"/>
          <a:ext cx="2655468" cy="2441913"/>
        </a:xfrm>
        <a:prstGeom prst="rect">
          <a:avLst/>
        </a:prstGeom>
      </xdr:spPr>
    </xdr:pic>
    <xdr:clientData/>
  </xdr:twoCellAnchor>
  <xdr:twoCellAnchor editAs="oneCell">
    <xdr:from>
      <xdr:col>3</xdr:col>
      <xdr:colOff>219807</xdr:colOff>
      <xdr:row>4</xdr:row>
      <xdr:rowOff>2883</xdr:rowOff>
    </xdr:from>
    <xdr:to>
      <xdr:col>6</xdr:col>
      <xdr:colOff>560517</xdr:colOff>
      <xdr:row>17</xdr:row>
      <xdr:rowOff>28574</xdr:rowOff>
    </xdr:to>
    <xdr:pic>
      <xdr:nvPicPr>
        <xdr:cNvPr id="7" name="Picture 6">
          <a:extLst>
            <a:ext uri="{FF2B5EF4-FFF2-40B4-BE49-F238E27FC236}">
              <a16:creationId xmlns:a16="http://schemas.microsoft.com/office/drawing/2014/main" id="{793EF5C6-65EF-B125-38E0-88E7EF5E18BA}"/>
            </a:ext>
          </a:extLst>
        </xdr:cNvPr>
        <xdr:cNvPicPr>
          <a:picLocks noChangeAspect="1"/>
        </xdr:cNvPicPr>
      </xdr:nvPicPr>
      <xdr:blipFill>
        <a:blip xmlns:r="http://schemas.openxmlformats.org/officeDocument/2006/relationships" r:embed="rId6"/>
        <a:stretch>
          <a:fillRect/>
        </a:stretch>
      </xdr:blipFill>
      <xdr:spPr>
        <a:xfrm>
          <a:off x="3486882" y="917283"/>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97F315A-9BDE-4E4C-BFE7-D76C7F5488A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56009</xdr:rowOff>
        </xdr:to>
        <xdr:pic>
          <xdr:nvPicPr>
            <xdr:cNvPr id="9" name="Picture 8">
              <a:extLst>
                <a:ext uri="{FF2B5EF4-FFF2-40B4-BE49-F238E27FC236}">
                  <a16:creationId xmlns:a16="http://schemas.microsoft.com/office/drawing/2014/main" id="{93D4DD50-12B9-0794-1024-18EBA010771A}"/>
                </a:ext>
              </a:extLst>
            </xdr:cNvPr>
            <xdr:cNvPicPr>
              <a:picLocks noChangeAspect="1" noChangeArrowheads="1"/>
              <a:extLst>
                <a:ext uri="{84589F7E-364E-4C9E-8A38-B11213B215E9}">
                  <a14:cameraTool cellRange="List_Values!$D$34:$E$39" spid="_x0000_s7223"/>
                </a:ext>
              </a:extLst>
            </xdr:cNvPicPr>
          </xdr:nvPicPr>
          <xdr:blipFill>
            <a:blip xmlns:r="http://schemas.openxmlformats.org/officeDocument/2006/relationships" r:embed="rId8"/>
            <a:srcRect/>
            <a:stretch>
              <a:fillRect/>
            </a:stretch>
          </xdr:blipFill>
          <xdr:spPr bwMode="auto">
            <a:xfrm>
              <a:off x="6448425" y="2038350"/>
              <a:ext cx="3133725" cy="1370459"/>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714375</xdr:colOff>
      <xdr:row>4</xdr:row>
      <xdr:rowOff>111405</xdr:rowOff>
    </xdr:from>
    <xdr:to>
      <xdr:col>19</xdr:col>
      <xdr:colOff>952500</xdr:colOff>
      <xdr:row>17</xdr:row>
      <xdr:rowOff>31003</xdr:rowOff>
    </xdr:to>
    <xdr:pic>
      <xdr:nvPicPr>
        <xdr:cNvPr id="2" name="Picture 1">
          <a:extLst>
            <a:ext uri="{FF2B5EF4-FFF2-40B4-BE49-F238E27FC236}">
              <a16:creationId xmlns:a16="http://schemas.microsoft.com/office/drawing/2014/main" id="{6C7F6D83-0BDF-4EAA-B3AA-A7779B121820}"/>
            </a:ext>
          </a:extLst>
        </xdr:cNvPr>
        <xdr:cNvPicPr>
          <a:picLocks noChangeAspect="1"/>
        </xdr:cNvPicPr>
      </xdr:nvPicPr>
      <xdr:blipFill rotWithShape="1">
        <a:blip xmlns:r="http://schemas.openxmlformats.org/officeDocument/2006/relationships" r:embed="rId2"/>
        <a:srcRect l="50869" t="6881" r="379"/>
        <a:stretch/>
      </xdr:blipFill>
      <xdr:spPr>
        <a:xfrm>
          <a:off x="14820900" y="854355"/>
          <a:ext cx="2819400" cy="2348473"/>
        </a:xfrm>
        <a:prstGeom prst="rect">
          <a:avLst/>
        </a:prstGeom>
      </xdr:spPr>
    </xdr:pic>
    <xdr:clientData/>
  </xdr:twoCellAnchor>
  <xdr:twoCellAnchor editAs="oneCell">
    <xdr:from>
      <xdr:col>7</xdr:col>
      <xdr:colOff>57150</xdr:colOff>
      <xdr:row>4</xdr:row>
      <xdr:rowOff>9525</xdr:rowOff>
    </xdr:from>
    <xdr:to>
      <xdr:col>10</xdr:col>
      <xdr:colOff>287257</xdr:colOff>
      <xdr:row>9</xdr:row>
      <xdr:rowOff>66675</xdr:rowOff>
    </xdr:to>
    <xdr:pic>
      <xdr:nvPicPr>
        <xdr:cNvPr id="7" name="Picture 6">
          <a:extLst>
            <a:ext uri="{FF2B5EF4-FFF2-40B4-BE49-F238E27FC236}">
              <a16:creationId xmlns:a16="http://schemas.microsoft.com/office/drawing/2014/main" id="{E12EA012-5535-45E0-BB6C-5484FF9C78B9}"/>
            </a:ext>
          </a:extLst>
        </xdr:cNvPr>
        <xdr:cNvPicPr>
          <a:picLocks noChangeAspect="1"/>
        </xdr:cNvPicPr>
      </xdr:nvPicPr>
      <xdr:blipFill rotWithShape="1">
        <a:blip xmlns:r="http://schemas.openxmlformats.org/officeDocument/2006/relationships" r:embed="rId3"/>
        <a:srcRect l="17940" t="11381" r="47444" b="72824"/>
        <a:stretch/>
      </xdr:blipFill>
      <xdr:spPr>
        <a:xfrm>
          <a:off x="6562725" y="752475"/>
          <a:ext cx="2658982" cy="1009650"/>
        </a:xfrm>
        <a:prstGeom prst="rect">
          <a:avLst/>
        </a:prstGeom>
      </xdr:spPr>
    </xdr:pic>
    <xdr:clientData/>
  </xdr:twoCellAnchor>
  <xdr:twoCellAnchor editAs="oneCell">
    <xdr:from>
      <xdr:col>12</xdr:col>
      <xdr:colOff>0</xdr:colOff>
      <xdr:row>37</xdr:row>
      <xdr:rowOff>0</xdr:rowOff>
    </xdr:from>
    <xdr:to>
      <xdr:col>19</xdr:col>
      <xdr:colOff>347581</xdr:colOff>
      <xdr:row>47</xdr:row>
      <xdr:rowOff>136790</xdr:rowOff>
    </xdr:to>
    <xdr:pic>
      <xdr:nvPicPr>
        <xdr:cNvPr id="4" name="Picture 3">
          <a:extLst>
            <a:ext uri="{FF2B5EF4-FFF2-40B4-BE49-F238E27FC236}">
              <a16:creationId xmlns:a16="http://schemas.microsoft.com/office/drawing/2014/main" id="{365930F3-0B5E-4848-A8E3-E4420FCCB640}"/>
            </a:ext>
          </a:extLst>
        </xdr:cNvPr>
        <xdr:cNvPicPr>
          <a:picLocks noChangeAspect="1"/>
        </xdr:cNvPicPr>
      </xdr:nvPicPr>
      <xdr:blipFill rotWithShape="1">
        <a:blip xmlns:r="http://schemas.openxmlformats.org/officeDocument/2006/relationships" r:embed="rId4"/>
        <a:srcRect t="15873"/>
        <a:stretch/>
      </xdr:blipFill>
      <xdr:spPr>
        <a:xfrm>
          <a:off x="10553700" y="6810375"/>
          <a:ext cx="6481681" cy="1975116"/>
        </a:xfrm>
        <a:prstGeom prst="rect">
          <a:avLst/>
        </a:prstGeom>
      </xdr:spPr>
    </xdr:pic>
    <xdr:clientData/>
  </xdr:twoCellAnchor>
  <xdr:twoCellAnchor editAs="oneCell">
    <xdr:from>
      <xdr:col>3</xdr:col>
      <xdr:colOff>234463</xdr:colOff>
      <xdr:row>4</xdr:row>
      <xdr:rowOff>7328</xdr:rowOff>
    </xdr:from>
    <xdr:to>
      <xdr:col>6</xdr:col>
      <xdr:colOff>520212</xdr:colOff>
      <xdr:row>17</xdr:row>
      <xdr:rowOff>21736</xdr:rowOff>
    </xdr:to>
    <xdr:pic>
      <xdr:nvPicPr>
        <xdr:cNvPr id="5" name="Picture 4">
          <a:extLst>
            <a:ext uri="{FF2B5EF4-FFF2-40B4-BE49-F238E27FC236}">
              <a16:creationId xmlns:a16="http://schemas.microsoft.com/office/drawing/2014/main" id="{4AD74B55-7FE1-1C07-D864-8D75EEBFA972}"/>
            </a:ext>
          </a:extLst>
        </xdr:cNvPr>
        <xdr:cNvPicPr>
          <a:picLocks noChangeAspect="1"/>
        </xdr:cNvPicPr>
      </xdr:nvPicPr>
      <xdr:blipFill>
        <a:blip xmlns:r="http://schemas.openxmlformats.org/officeDocument/2006/relationships" r:embed="rId5"/>
        <a:stretch>
          <a:fillRect/>
        </a:stretch>
      </xdr:blipFill>
      <xdr:spPr>
        <a:xfrm>
          <a:off x="3502271" y="754674"/>
          <a:ext cx="2725614" cy="2452075"/>
        </a:xfrm>
        <a:prstGeom prst="rect">
          <a:avLst/>
        </a:prstGeom>
      </xdr:spPr>
    </xdr:pic>
    <xdr:clientData/>
  </xdr:twoCellAnchor>
  <xdr:twoCellAnchor editAs="oneCell">
    <xdr:from>
      <xdr:col>10</xdr:col>
      <xdr:colOff>747365</xdr:colOff>
      <xdr:row>5</xdr:row>
      <xdr:rowOff>133350</xdr:rowOff>
    </xdr:from>
    <xdr:to>
      <xdr:col>15</xdr:col>
      <xdr:colOff>172297</xdr:colOff>
      <xdr:row>17</xdr:row>
      <xdr:rowOff>86236</xdr:rowOff>
    </xdr:to>
    <xdr:pic>
      <xdr:nvPicPr>
        <xdr:cNvPr id="8" name="Picture 7">
          <a:extLst>
            <a:ext uri="{FF2B5EF4-FFF2-40B4-BE49-F238E27FC236}">
              <a16:creationId xmlns:a16="http://schemas.microsoft.com/office/drawing/2014/main" id="{EF75D3AE-D9AA-CE11-E473-A28C0F42A2F4}"/>
            </a:ext>
          </a:extLst>
        </xdr:cNvPr>
        <xdr:cNvPicPr>
          <a:picLocks noChangeAspect="1"/>
        </xdr:cNvPicPr>
      </xdr:nvPicPr>
      <xdr:blipFill>
        <a:blip xmlns:r="http://schemas.openxmlformats.org/officeDocument/2006/relationships" r:embed="rId6"/>
        <a:stretch>
          <a:fillRect/>
        </a:stretch>
      </xdr:blipFill>
      <xdr:spPr>
        <a:xfrm>
          <a:off x="9681815" y="1066800"/>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9" name="Picture 8">
          <a:extLst>
            <a:ext uri="{FF2B5EF4-FFF2-40B4-BE49-F238E27FC236}">
              <a16:creationId xmlns:a16="http://schemas.microsoft.com/office/drawing/2014/main" id="{005B8BEC-E6F0-4D4A-B1A6-381B5D3E9AB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785447</xdr:colOff>
          <xdr:row>10</xdr:row>
          <xdr:rowOff>64477</xdr:rowOff>
        </xdr:from>
        <xdr:to>
          <xdr:col>10</xdr:col>
          <xdr:colOff>432289</xdr:colOff>
          <xdr:row>17</xdr:row>
          <xdr:rowOff>35390</xdr:rowOff>
        </xdr:to>
        <xdr:pic>
          <xdr:nvPicPr>
            <xdr:cNvPr id="3" name="Picture 2">
              <a:extLst>
                <a:ext uri="{FF2B5EF4-FFF2-40B4-BE49-F238E27FC236}">
                  <a16:creationId xmlns:a16="http://schemas.microsoft.com/office/drawing/2014/main" id="{1186F5DA-FFED-7F52-734A-AD2C5E5CE06B}"/>
                </a:ext>
              </a:extLst>
            </xdr:cNvPr>
            <xdr:cNvPicPr>
              <a:picLocks noChangeAspect="1" noChangeArrowheads="1"/>
              <a:extLst>
                <a:ext uri="{84589F7E-364E-4C9E-8A38-B11213B215E9}">
                  <a14:cameraTool cellRange="List_Values!$D$42:$E$47" spid="_x0000_s8262"/>
                </a:ext>
              </a:extLst>
            </xdr:cNvPicPr>
          </xdr:nvPicPr>
          <xdr:blipFill>
            <a:blip xmlns:r="http://schemas.openxmlformats.org/officeDocument/2006/relationships" r:embed="rId8"/>
            <a:srcRect/>
            <a:stretch>
              <a:fillRect/>
            </a:stretch>
          </xdr:blipFill>
          <xdr:spPr bwMode="auto">
            <a:xfrm>
              <a:off x="6493120" y="2116015"/>
              <a:ext cx="2899996" cy="1275106"/>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5</xdr:col>
      <xdr:colOff>152400</xdr:colOff>
      <xdr:row>18</xdr:row>
      <xdr:rowOff>57150</xdr:rowOff>
    </xdr:from>
    <xdr:to>
      <xdr:col>9</xdr:col>
      <xdr:colOff>179284</xdr:colOff>
      <xdr:row>23</xdr:row>
      <xdr:rowOff>152193</xdr:rowOff>
    </xdr:to>
    <xdr:pic>
      <xdr:nvPicPr>
        <xdr:cNvPr id="2" name="Picture 1">
          <a:extLst>
            <a:ext uri="{FF2B5EF4-FFF2-40B4-BE49-F238E27FC236}">
              <a16:creationId xmlns:a16="http://schemas.microsoft.com/office/drawing/2014/main" id="{D04930BF-B90E-4601-9266-359C4E3B5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372225" y="4943475"/>
          <a:ext cx="2770084" cy="1333293"/>
        </a:xfrm>
        <a:prstGeom prst="rect">
          <a:avLst/>
        </a:prstGeom>
      </xdr:spPr>
    </xdr:pic>
    <xdr:clientData/>
  </xdr:twoCellAnchor>
  <xdr:twoCellAnchor editAs="oneCell">
    <xdr:from>
      <xdr:col>5</xdr:col>
      <xdr:colOff>123825</xdr:colOff>
      <xdr:row>1</xdr:row>
      <xdr:rowOff>161925</xdr:rowOff>
    </xdr:from>
    <xdr:to>
      <xdr:col>9</xdr:col>
      <xdr:colOff>27099</xdr:colOff>
      <xdr:row>8</xdr:row>
      <xdr:rowOff>23258</xdr:rowOff>
    </xdr:to>
    <xdr:pic>
      <xdr:nvPicPr>
        <xdr:cNvPr id="3" name="Picture 2">
          <a:extLst>
            <a:ext uri="{FF2B5EF4-FFF2-40B4-BE49-F238E27FC236}">
              <a16:creationId xmlns:a16="http://schemas.microsoft.com/office/drawing/2014/main" id="{4CA998E9-A16F-419D-BB1C-B7DA6C77988C}"/>
            </a:ext>
          </a:extLst>
        </xdr:cNvPr>
        <xdr:cNvPicPr>
          <a:picLocks noChangeAspect="1"/>
        </xdr:cNvPicPr>
      </xdr:nvPicPr>
      <xdr:blipFill>
        <a:blip xmlns:r="http://schemas.openxmlformats.org/officeDocument/2006/relationships" r:embed="rId2"/>
        <a:stretch>
          <a:fillRect/>
        </a:stretch>
      </xdr:blipFill>
      <xdr:spPr>
        <a:xfrm>
          <a:off x="6343650" y="342900"/>
          <a:ext cx="2646474" cy="1594883"/>
        </a:xfrm>
        <a:prstGeom prst="rect">
          <a:avLst/>
        </a:prstGeom>
      </xdr:spPr>
    </xdr:pic>
    <xdr:clientData/>
  </xdr:twoCellAnchor>
  <xdr:twoCellAnchor editAs="oneCell">
    <xdr:from>
      <xdr:col>5</xdr:col>
      <xdr:colOff>142875</xdr:colOff>
      <xdr:row>10</xdr:row>
      <xdr:rowOff>28575</xdr:rowOff>
    </xdr:from>
    <xdr:to>
      <xdr:col>8</xdr:col>
      <xdr:colOff>646235</xdr:colOff>
      <xdr:row>15</xdr:row>
      <xdr:rowOff>209512</xdr:rowOff>
    </xdr:to>
    <xdr:pic>
      <xdr:nvPicPr>
        <xdr:cNvPr id="4" name="Picture 3">
          <a:extLst>
            <a:ext uri="{FF2B5EF4-FFF2-40B4-BE49-F238E27FC236}">
              <a16:creationId xmlns:a16="http://schemas.microsoft.com/office/drawing/2014/main" id="{AA40CAA4-1DF4-4E71-975E-D0B7174AFA87}"/>
            </a:ext>
          </a:extLst>
        </xdr:cNvPr>
        <xdr:cNvPicPr>
          <a:picLocks noChangeAspect="1"/>
        </xdr:cNvPicPr>
      </xdr:nvPicPr>
      <xdr:blipFill>
        <a:blip xmlns:r="http://schemas.openxmlformats.org/officeDocument/2006/relationships" r:embed="rId3"/>
        <a:stretch>
          <a:fillRect/>
        </a:stretch>
      </xdr:blipFill>
      <xdr:spPr>
        <a:xfrm>
          <a:off x="6362700" y="2438400"/>
          <a:ext cx="2560760" cy="1419187"/>
        </a:xfrm>
        <a:prstGeom prst="rect">
          <a:avLst/>
        </a:prstGeom>
      </xdr:spPr>
    </xdr:pic>
    <xdr:clientData/>
  </xdr:twoCellAnchor>
  <xdr:twoCellAnchor editAs="oneCell">
    <xdr:from>
      <xdr:col>5</xdr:col>
      <xdr:colOff>152400</xdr:colOff>
      <xdr:row>26</xdr:row>
      <xdr:rowOff>9525</xdr:rowOff>
    </xdr:from>
    <xdr:to>
      <xdr:col>9</xdr:col>
      <xdr:colOff>179284</xdr:colOff>
      <xdr:row>30</xdr:row>
      <xdr:rowOff>125736</xdr:rowOff>
    </xdr:to>
    <xdr:pic>
      <xdr:nvPicPr>
        <xdr:cNvPr id="5" name="Picture 4">
          <a:extLst>
            <a:ext uri="{FF2B5EF4-FFF2-40B4-BE49-F238E27FC236}">
              <a16:creationId xmlns:a16="http://schemas.microsoft.com/office/drawing/2014/main" id="{76CDA667-44B2-4A57-8E0F-3C4F6874B2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72225" y="6381750"/>
          <a:ext cx="2770084" cy="1106811"/>
        </a:xfrm>
        <a:prstGeom prst="rect">
          <a:avLst/>
        </a:prstGeom>
      </xdr:spPr>
    </xdr:pic>
    <xdr:clientData/>
  </xdr:twoCellAnchor>
  <xdr:twoCellAnchor editAs="oneCell">
    <xdr:from>
      <xdr:col>5</xdr:col>
      <xdr:colOff>142875</xdr:colOff>
      <xdr:row>33</xdr:row>
      <xdr:rowOff>66675</xdr:rowOff>
    </xdr:from>
    <xdr:to>
      <xdr:col>9</xdr:col>
      <xdr:colOff>288019</xdr:colOff>
      <xdr:row>38</xdr:row>
      <xdr:rowOff>219400</xdr:rowOff>
    </xdr:to>
    <xdr:pic>
      <xdr:nvPicPr>
        <xdr:cNvPr id="6" name="Picture 5">
          <a:extLst>
            <a:ext uri="{FF2B5EF4-FFF2-40B4-BE49-F238E27FC236}">
              <a16:creationId xmlns:a16="http://schemas.microsoft.com/office/drawing/2014/main" id="{99B52DBD-A7CE-4735-8F9E-C96C348FD7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362700" y="8172450"/>
          <a:ext cx="2888344" cy="1390975"/>
        </a:xfrm>
        <a:prstGeom prst="rect">
          <a:avLst/>
        </a:prstGeom>
      </xdr:spPr>
    </xdr:pic>
    <xdr:clientData/>
  </xdr:twoCellAnchor>
  <xdr:twoCellAnchor editAs="oneCell">
    <xdr:from>
      <xdr:col>5</xdr:col>
      <xdr:colOff>123825</xdr:colOff>
      <xdr:row>41</xdr:row>
      <xdr:rowOff>19050</xdr:rowOff>
    </xdr:from>
    <xdr:to>
      <xdr:col>9</xdr:col>
      <xdr:colOff>286077</xdr:colOff>
      <xdr:row>46</xdr:row>
      <xdr:rowOff>200025</xdr:rowOff>
    </xdr:to>
    <xdr:pic>
      <xdr:nvPicPr>
        <xdr:cNvPr id="7" name="Picture 6">
          <a:extLst>
            <a:ext uri="{FF2B5EF4-FFF2-40B4-BE49-F238E27FC236}">
              <a16:creationId xmlns:a16="http://schemas.microsoft.com/office/drawing/2014/main" id="{CE4A64E5-7650-4454-A194-D2825AF7C3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343650" y="10106025"/>
          <a:ext cx="2905452" cy="14192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139016-7D01-4D6C-A755-FA9FC0F21499}" name="Table1" displayName="Table1" ref="A23:R35" totalsRowCount="1" headerRowDxfId="541" dataDxfId="539" totalsRowDxfId="537" headerRowBorderDxfId="540" tableBorderDxfId="538" totalsRowBorderDxfId="536">
  <autoFilter ref="A23:R34" xr:uid="{4F139016-7D01-4D6C-A755-FA9FC0F214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BE8CF264-7BF4-42C1-AA04-67BE6262A852}" name="Facade/Phase" dataDxfId="535" totalsRowDxfId="534"/>
    <tableColumn id="2" xr3:uid="{35CFCFA7-4202-4B17-A044-83B52234E55E}" name="Position" dataDxfId="533" totalsRowDxfId="532"/>
    <tableColumn id="3" xr3:uid="{CE0E28A8-C364-44EC-A79A-550F103E028F}" name="Quantity_x000a_Q [pcs]" dataDxfId="531" totalsRowDxfId="530"/>
    <tableColumn id="4" xr3:uid="{586C940A-6128-4F5A-A779-15EE5A4D58CF}" name="Length_x000a_L [mm]" dataDxfId="529" totalsRowDxfId="528"/>
    <tableColumn id="5" xr3:uid="{C4F8F1B9-5A38-413B-BE96-748EE95B1879}" name="Thickness_x000a_T [mm]" dataDxfId="527" totalsRowDxfId="526"/>
    <tableColumn id="6" xr3:uid="{4FB36592-EFCE-45DE-B94B-500D40BC2B85}" name="Module_x000a_M [mm]" dataDxfId="525" totalsRowDxfId="524"/>
    <tableColumn id="7" xr3:uid="{3A054629-1CC2-4F57-9427-DC848AFE7AF0}" name="Panel type" dataDxfId="523" totalsRowDxfId="522"/>
    <tableColumn id="8" xr3:uid="{2370F7F8-D897-46E8-A853-A6DDEDA4A33D}" name="Core type" dataDxfId="521" totalsRowDxfId="520"/>
    <tableColumn id="9" xr3:uid="{83DD4695-7ED3-4EC0-AAF4-418531A0E8FB}" name="Thickness _x000a_(side A) [mm]" dataDxfId="519" totalsRowDxfId="518"/>
    <tableColumn id="10" xr3:uid="{382CF4B0-3466-41CF-8272-6F747EBCCFA5}" name="Coating type _x000a_(side A)" dataDxfId="517" totalsRowDxfId="516"/>
    <tableColumn id="11" xr3:uid="{41C7E862-8ABA-4BAD-BF2D-B11DAABB131A}" name="Colour _x000a_(side A)" dataDxfId="515" totalsRowDxfId="514"/>
    <tableColumn id="12" xr3:uid="{B7DC16EB-662E-4F6F-A19D-84E09111BF24}" name="Profile type _x000a_(side A)" dataDxfId="513" totalsRowDxfId="512"/>
    <tableColumn id="13" xr3:uid="{73DA3473-47BB-43B1-A4B5-2722C79D72D3}" name="Thickness _x000a_(side B) [mm]" dataDxfId="511" totalsRowDxfId="510"/>
    <tableColumn id="14" xr3:uid="{4BCFB6EC-33D7-443D-B0C3-269FF8DE8E9F}" name="Coating type _x000a_(side B)" dataDxfId="509" totalsRowDxfId="508"/>
    <tableColumn id="15" xr3:uid="{7FEADF47-C326-4F41-81C1-4C015878057A}" name="Colour _x000a_(side B)" dataDxfId="507" totalsRowDxfId="506"/>
    <tableColumn id="16" xr3:uid="{9FFBE569-431C-4F26-B97C-93B670363ADD}" name="Profile type _x000a_(side B)" dataDxfId="505" totalsRowDxfId="504"/>
    <tableColumn id="17" xr3:uid="{B576742D-FF3C-483D-A0E0-8916EED933E6}" name="Note" totalsRowLabel="Total [m2]" dataDxfId="503" totalsRowDxfId="502"/>
    <tableColumn id="18" xr3:uid="{154E5888-2910-4B66-904F-5E7B04AD0F4C}" name="Total_x000a_Q×L×M [m2]" totalsRowFunction="sum" dataDxfId="501" totalsRowDxfId="500">
      <calculatedColumnFormula>C24*D24/1000*F24/1000</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17A978-52DD-495A-BFE3-80110CAE5F3E}" name="Table2" displayName="Table2" ref="A23:U34" totalsRowCount="1" headerRowDxfId="499" dataDxfId="497" totalsRowDxfId="495" headerRowBorderDxfId="498" tableBorderDxfId="496">
  <autoFilter ref="A23:U33" xr:uid="{2C17A978-52DD-495A-BFE3-80110CAE5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27D965B5-614F-4501-8D29-890E1A33E24F}" name="Facade/Phase" dataDxfId="494" totalsRowDxfId="493"/>
    <tableColumn id="2" xr3:uid="{7873B730-04EF-4B11-9B66-DE1DFC794501}" name="Position" dataDxfId="492" totalsRowDxfId="491"/>
    <tableColumn id="3" xr3:uid="{3560331A-81D5-45B9-8484-827719CBD92D}" name="Quantity_x000a_Q [pcs]" dataDxfId="490" totalsRowDxfId="489"/>
    <tableColumn id="4" xr3:uid="{AF910BD4-ECCA-45E5-B77B-F9B1CC7E0D16}" name="A [mm]" dataDxfId="488" totalsRowDxfId="487"/>
    <tableColumn id="5" xr3:uid="{32CBF793-DC36-40B0-BFF9-8808AA20149F}" name="B [mm]" dataDxfId="486" totalsRowDxfId="485"/>
    <tableColumn id="6" xr3:uid="{8BE24C1D-04F7-4FDC-853C-943372BF6D24}" name="Angle_x000a_[°]" dataDxfId="484" totalsRowDxfId="483"/>
    <tableColumn id="7" xr3:uid="{5CBD746A-C963-4EBE-B68F-DD3268C6CFC3}" name="Dimension_x000a_L=A+B [mm]" dataDxfId="482" totalsRowDxfId="481">
      <calculatedColumnFormula>D24+E24</calculatedColumnFormula>
    </tableColumn>
    <tableColumn id="8" xr3:uid="{C67437C7-39C9-44E2-B303-98C1525AD571}" name="Thickness_x000a_T [mm]" dataDxfId="480" totalsRowDxfId="479"/>
    <tableColumn id="9" xr3:uid="{C420698B-C018-458C-BE20-C30F90AA4E73}" name="Module_x000a_M [mm]" dataDxfId="478" totalsRowDxfId="477"/>
    <tableColumn id="10" xr3:uid="{E3752C1F-1D9B-4271-8C52-E173DA8D8EBB}" name="Panel type" dataDxfId="476" totalsRowDxfId="475"/>
    <tableColumn id="11" xr3:uid="{123ADC04-D4C3-4992-B0B4-302D12F4ED71}" name="Core type" dataDxfId="474" totalsRowDxfId="473"/>
    <tableColumn id="12" xr3:uid="{D93C3208-BD6D-4CC9-B970-98DA7483A44B}" name="Thickness _x000a_(side A) [mm]" dataDxfId="472" totalsRowDxfId="471"/>
    <tableColumn id="13" xr3:uid="{889DE5D6-0BBE-4574-8498-4A60BB3AFD70}" name="Coating type _x000a_(side A)" dataDxfId="470" totalsRowDxfId="469"/>
    <tableColumn id="14" xr3:uid="{CDF6F01F-B30D-4044-A429-3CD44EA05056}" name="Colour _x000a_(side A)" dataDxfId="468" totalsRowDxfId="467"/>
    <tableColumn id="15" xr3:uid="{A515F9C8-8475-4453-BC7E-455479A0AB6E}" name="Profile type _x000a_(side A)" dataDxfId="466" totalsRowDxfId="465"/>
    <tableColumn id="16" xr3:uid="{13D619F8-7107-4A52-BC13-71A262A10E2D}" name="Thickness _x000a_(side B) [mm]" dataDxfId="464" totalsRowDxfId="463"/>
    <tableColumn id="17" xr3:uid="{08223D8A-8358-4197-9B80-EB7F709C7E11}" name="Coating type _x000a_(side B)" dataDxfId="462" totalsRowDxfId="461"/>
    <tableColumn id="18" xr3:uid="{3AA8E3BB-695F-4C4D-B5EB-DE592AA1CE0B}" name="Colour _x000a_(side B)" dataDxfId="460" totalsRowDxfId="459"/>
    <tableColumn id="19" xr3:uid="{C83A589C-1940-4611-8AFF-A0D39FD0B3D3}" name="Profile type _x000a_(side B)" dataDxfId="458" totalsRowDxfId="457"/>
    <tableColumn id="20" xr3:uid="{34D341D3-D809-4197-8DEE-FA55B6611272}" name="Note" totalsRowLabel="Total [m2]" dataDxfId="456" totalsRowDxfId="455"/>
    <tableColumn id="21" xr3:uid="{04573AE8-ECBB-4822-B3E7-06CF98AD4391}" name="Total_x000a_Q×L×M [m2]" totalsRowFunction="sum" dataDxfId="454" totalsRowDxfId="453">
      <calculatedColumnFormula>C24*G24/1000*I24/1000</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07B087-A99C-438F-A888-18652E0704D6}" name="Table3" displayName="Table3" ref="A23:W34" totalsRowCount="1" headerRowDxfId="452" dataDxfId="450" totalsRowDxfId="448" headerRowBorderDxfId="451" tableBorderDxfId="449">
  <autoFilter ref="A23:W33" xr:uid="{2507B087-A99C-438F-A888-18652E0704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60C5C050-994A-4D7D-9065-A37C3AB9A3DB}" name="Facade/Phase" dataDxfId="447" totalsRowDxfId="446"/>
    <tableColumn id="2" xr3:uid="{1D1F8AE2-1D2F-417C-99A5-CC7E6DD57A45}" name="Position" dataDxfId="445" totalsRowDxfId="444"/>
    <tableColumn id="3" xr3:uid="{754C2A6D-1410-4F53-BD07-39D39C563B5B}" name="Quantity_x000a_Q [pcs]" dataDxfId="443" totalsRowDxfId="442"/>
    <tableColumn id="4" xr3:uid="{D7183F2F-9734-4FB8-A825-E5A9B84037FE}" name="A [mm]" dataDxfId="441" totalsRowDxfId="440"/>
    <tableColumn id="5" xr3:uid="{86E899FD-4403-47BC-8C25-DDB40B692850}" name="B [mm]" dataDxfId="439" totalsRowDxfId="438"/>
    <tableColumn id="6" xr3:uid="{B4412B5E-8184-457B-81EF-5EF8AA0D764B}" name="C [mm]" dataDxfId="437" totalsRowDxfId="436"/>
    <tableColumn id="7" xr3:uid="{D98DA0F3-3E84-4D44-B700-37A428E74E04}" name="Angle_x000a_a [°]" dataDxfId="435" totalsRowDxfId="434"/>
    <tableColumn id="8" xr3:uid="{8FFEBA9B-39DF-4D9B-96B2-A05BBB44DB9D}" name="Angle_x000a_c [°]" dataDxfId="433" totalsRowDxfId="432"/>
    <tableColumn id="9" xr3:uid="{9D200C25-CE6C-417F-A6CE-8A79F7476CF7}" name="Length_x000a_L=A+B+C [mm]" dataDxfId="431" totalsRowDxfId="430">
      <calculatedColumnFormula>D24+E24+F24</calculatedColumnFormula>
    </tableColumn>
    <tableColumn id="10" xr3:uid="{D11D6CC8-6D9A-41CB-AC74-7C96085627CE}" name="Thickness_x000a_T [mm]" dataDxfId="429" totalsRowDxfId="428"/>
    <tableColumn id="11" xr3:uid="{11114EC3-1B94-47BC-9226-E8F7611CC8CD}" name="Module_x000a_M [mm]" dataDxfId="427" totalsRowDxfId="426"/>
    <tableColumn id="12" xr3:uid="{5A6E47B1-C05D-4DA5-B7F4-286C38151A9A}" name="Panel type" dataDxfId="425" totalsRowDxfId="424"/>
    <tableColumn id="13" xr3:uid="{154CC220-25F1-4B8D-A315-D1F495E17257}" name="Core type" dataDxfId="423" totalsRowDxfId="422"/>
    <tableColumn id="14" xr3:uid="{BA0E1E42-5EC8-43AE-81B7-3A97FB3F0A92}" name="Thickness _x000a_(side A) [mm]" dataDxfId="421" totalsRowDxfId="420"/>
    <tableColumn id="15" xr3:uid="{B33887AF-65E3-496E-83FC-B174E7179D0D}" name="Coating type _x000a_(side A)" dataDxfId="419" totalsRowDxfId="418"/>
    <tableColumn id="16" xr3:uid="{4878DAEB-09EB-4723-8D85-BEAE8F13AC0A}" name="Colour _x000a_(side A)" dataDxfId="417" totalsRowDxfId="416"/>
    <tableColumn id="17" xr3:uid="{8353F4D5-0A1E-468A-9003-EB7235C3017B}" name="Profile type _x000a_(side A)" dataDxfId="415" totalsRowDxfId="414"/>
    <tableColumn id="18" xr3:uid="{BBDE6B01-5DAE-4A5A-9999-E2C8A693F075}" name="Thickness _x000a_(side B) [mm]" dataDxfId="413" totalsRowDxfId="412"/>
    <tableColumn id="19" xr3:uid="{12374765-5B8E-4D5F-9859-D5FC04636A9D}" name="Coating type _x000a_(side B)" dataDxfId="411" totalsRowDxfId="410"/>
    <tableColumn id="20" xr3:uid="{6927A20C-4580-4454-907E-71A7FB70EB5F}" name="Colour _x000a_(side B)" dataDxfId="409" totalsRowDxfId="408"/>
    <tableColumn id="21" xr3:uid="{5F62A0F2-21A9-4D06-916F-DC5C76DF23E2}" name="Profile type _x000a_(side B)" dataDxfId="407" totalsRowDxfId="406"/>
    <tableColumn id="22" xr3:uid="{CFAEDB25-3FFF-4FC7-B743-037E43F5BD61}" name="Note" totalsRowLabel="Total [m2]" dataDxfId="405" totalsRowDxfId="404"/>
    <tableColumn id="23" xr3:uid="{BEFEA0C4-D9AF-4E4B-98BE-CDE5279EC6EE}" name="Total_x000a_Q×L×M [m2]" totalsRowFunction="sum" dataDxfId="403" totalsRowDxfId="402">
      <calculatedColumnFormula>C24*I24/1000*K24/1000</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206C8A1-3FA4-4305-B685-BAB2767C8AEE}" name="Table4" displayName="Table4" ref="A23:V34" totalsRowCount="1" headerRowDxfId="401" dataDxfId="399" totalsRowDxfId="397" headerRowBorderDxfId="400" tableBorderDxfId="398">
  <autoFilter ref="A23:V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CB38CBDF-B023-4516-9CCE-DCE0804CCAEA}" name="Facade/Phase" dataDxfId="396" totalsRowDxfId="395"/>
    <tableColumn id="2" xr3:uid="{7BF006FC-95A9-4B0C-BB59-34376B1E7B9F}" name="Position" dataDxfId="394" totalsRowDxfId="393"/>
    <tableColumn id="3" xr3:uid="{144BD673-93BA-4445-84A3-742F273471C3}" name="Quantity_x000a_Q [pcs]" dataDxfId="392" totalsRowDxfId="391"/>
    <tableColumn id="4" xr3:uid="{5C34D670-EEF9-4F5F-A4FD-84DAE009C7A9}" name="A [mm]" dataDxfId="390" totalsRowDxfId="389"/>
    <tableColumn id="5" xr3:uid="{23DC54B7-3B42-40B6-90C9-5EEA10D55981}" name="B [mm]" dataDxfId="388" totalsRowDxfId="387"/>
    <tableColumn id="6" xr3:uid="{FC3E9D10-6A8C-4242-997B-AECE1D7B3EF2}" name="Dimension_x000a_A+B [mm]" dataDxfId="386" totalsRowDxfId="385">
      <calculatedColumnFormula>D24+E24</calculatedColumnFormula>
    </tableColumn>
    <tableColumn id="7" xr3:uid="{CBC2D980-B86B-4DC2-BED5-3ECC949CC463}" name="Angle_x000a_[°]" dataDxfId="384" totalsRowDxfId="383"/>
    <tableColumn id="8" xr3:uid="{2BBA7436-98CE-4E56-85C6-F956CDA991DA}" name="Length_x000a_L [mm]" dataDxfId="382" totalsRowDxfId="381"/>
    <tableColumn id="9" xr3:uid="{0049F575-EC8D-4EC0-BE3E-8F93F387528A}" name="Thickness_x000a_T [mm]" dataDxfId="380" totalsRowDxfId="379"/>
    <tableColumn id="10" xr3:uid="{9E03AEF5-23C4-4D48-809A-1AEBF29A33A7}" name="Module_x000a_M [mm]" dataDxfId="378" totalsRowDxfId="377"/>
    <tableColumn id="11" xr3:uid="{9FF8FAAB-05D7-4E36-872B-784789EED0F3}" name="Panel type" dataDxfId="376" totalsRowDxfId="375"/>
    <tableColumn id="12" xr3:uid="{CCCF10DA-A7A4-492D-BBFE-DEFB51F77810}" name="Core type" dataDxfId="374" totalsRowDxfId="373"/>
    <tableColumn id="13" xr3:uid="{BF56825D-6193-4E0D-BED0-63FA5CA351A4}" name="Thickness _x000a_(side A) [mm]" dataDxfId="372" totalsRowDxfId="371"/>
    <tableColumn id="14" xr3:uid="{AC0E8C39-0CCB-4B26-946B-8BDC9392F9C4}" name="Coating type _x000a_(side A)" dataDxfId="370" totalsRowDxfId="369"/>
    <tableColumn id="15" xr3:uid="{6561BD22-12AA-441F-95FB-68D574FB766F}" name="Colour _x000a_(side A)" dataDxfId="368" totalsRowDxfId="367"/>
    <tableColumn id="16" xr3:uid="{C8DB97AC-8C18-416A-BE1C-295B4B9AC9CC}" name="Profile type _x000a_(side A)" dataDxfId="366" totalsRowDxfId="365"/>
    <tableColumn id="17" xr3:uid="{1FB864E2-71E3-4CC8-BA43-0895A923C186}" name="Thickness _x000a_(side B) [mm]" dataDxfId="364" totalsRowDxfId="363"/>
    <tableColumn id="18" xr3:uid="{783B6848-E2AE-4A19-A515-EBA6D596B454}" name="Coating type _x000a_(side B)" dataDxfId="362" totalsRowDxfId="361"/>
    <tableColumn id="19" xr3:uid="{5B5C1A73-911F-4B04-AFF4-FFE573179FD0}" name="Colour _x000a_(side B)" dataDxfId="360" totalsRowDxfId="359"/>
    <tableColumn id="20" xr3:uid="{42B515E7-EEA5-45F7-BF24-E31412722B85}" name="Profile type _x000a_(side B)" dataDxfId="358" totalsRowDxfId="357"/>
    <tableColumn id="21" xr3:uid="{E1D5FF62-D6CD-48CA-9F69-61F7535AE8FA}" name="Note" totalsRowLabel="Total [m2]" dataDxfId="356" totalsRowDxfId="355"/>
    <tableColumn id="22" xr3:uid="{999DB76C-E3BD-4EBC-BDD9-EEB7496FEF38}" name="Total_x000a_Q×L×M [m2]" totalsRowFunction="sum" dataDxfId="354" totalsRowDxfId="353">
      <calculatedColumnFormula>C24*H24/1000*J24/1000</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232FEFE-6C61-4BF5-BF5B-E12928B2943A}" name="Table48" displayName="Table48" ref="A23:V34" totalsRowCount="1" headerRowDxfId="352" dataDxfId="350" totalsRowDxfId="348" headerRowBorderDxfId="351" tableBorderDxfId="349">
  <autoFilter ref="A23:V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D8E33CDE-964D-44BF-9C34-3D48F6707512}" name="Facade/Phase" dataDxfId="347" totalsRowDxfId="346"/>
    <tableColumn id="2" xr3:uid="{C0FF0D3B-B15A-4DC4-9848-47C127B3DB87}" name="Position" dataDxfId="345" totalsRowDxfId="344"/>
    <tableColumn id="3" xr3:uid="{50E126EB-A32F-4D31-8AB6-EA040C2F3B54}" name="Quantity_x000a_Q [pcs]" dataDxfId="343" totalsRowDxfId="342"/>
    <tableColumn id="4" xr3:uid="{28B0868F-C921-4CD2-9C05-17A6D6D49F74}" name="A [mm]" dataDxfId="341" totalsRowDxfId="340"/>
    <tableColumn id="5" xr3:uid="{F785B4FF-2FB4-46FC-B068-99D388E37782}" name="B [mm]" dataDxfId="339" totalsRowDxfId="338"/>
    <tableColumn id="6" xr3:uid="{7A249C3F-7A1C-4058-8395-018FFDD7726A}" name="Dimension_x000a_A+B [mm]" dataDxfId="337" totalsRowDxfId="336">
      <calculatedColumnFormula>D24+E24</calculatedColumnFormula>
    </tableColumn>
    <tableColumn id="7" xr3:uid="{568C61BD-D9CA-4C14-9442-CA557641C3FB}" name="Angle_x000a_[°]" dataDxfId="335" totalsRowDxfId="334"/>
    <tableColumn id="8" xr3:uid="{F25EF52F-B300-4001-B5B2-44516F434870}" name="Length_x000a_L [mm]" dataDxfId="333" totalsRowDxfId="332"/>
    <tableColumn id="9" xr3:uid="{73C41D59-DE74-4315-96CE-DC96662619D6}" name="Thickness_x000a_T [mm]" dataDxfId="331" totalsRowDxfId="330"/>
    <tableColumn id="10" xr3:uid="{613FC38A-8919-4454-ABDC-ABB3EA1CE58D}" name="Module_x000a_M [mm]" dataDxfId="329" totalsRowDxfId="328"/>
    <tableColumn id="11" xr3:uid="{F8F86200-EF2A-4192-9096-4F95E068BE99}" name="Panel type" dataDxfId="327" totalsRowDxfId="326"/>
    <tableColumn id="12" xr3:uid="{B973C435-7660-429F-B9E4-079628BBC8C0}" name="Core type" dataDxfId="325" totalsRowDxfId="324"/>
    <tableColumn id="13" xr3:uid="{688D9597-0D62-45B9-8441-7C39635F8F5E}" name="Thickness _x000a_(side A) [mm]" dataDxfId="323" totalsRowDxfId="322"/>
    <tableColumn id="14" xr3:uid="{A5F3989C-6360-4D1D-A909-22E9F8089196}" name="Coating type _x000a_(side A)" dataDxfId="321" totalsRowDxfId="320"/>
    <tableColumn id="15" xr3:uid="{7F6B142A-69CF-4252-B1E5-9D35D53188DA}" name="Colour _x000a_(side A)" dataDxfId="319" totalsRowDxfId="318"/>
    <tableColumn id="16" xr3:uid="{E4E0869D-EEED-474D-BE61-9BEC8A96E076}" name="Profile type _x000a_(side A)" dataDxfId="317" totalsRowDxfId="316"/>
    <tableColumn id="17" xr3:uid="{68E346CF-A2F7-4B33-9832-847348389D03}" name="Thickness _x000a_(side B) [mm]" dataDxfId="315" totalsRowDxfId="314"/>
    <tableColumn id="18" xr3:uid="{E843AAB7-6BDE-4264-A323-C22AAEF57720}" name="Coating type _x000a_(side B)" dataDxfId="313" totalsRowDxfId="312"/>
    <tableColumn id="19" xr3:uid="{52F52D61-E9E7-4755-B035-7626375CDC34}" name="Colour _x000a_(side B)" dataDxfId="311" totalsRowDxfId="310"/>
    <tableColumn id="20" xr3:uid="{CCD4A2C1-A84E-4F59-96ED-75972F66C710}" name="Profile type _x000a_(side B)" dataDxfId="309" totalsRowDxfId="308"/>
    <tableColumn id="21" xr3:uid="{39707367-3F0C-4E05-A69A-6AD60019C291}" name="Note" totalsRowLabel="Total [m2]" dataDxfId="307" totalsRowDxfId="306"/>
    <tableColumn id="22" xr3:uid="{D096B6C9-E209-4893-A7D0-B7ACAB2C44A3}" name="Total_x000a_Q×L×M [m2]" totalsRowFunction="sum" dataDxfId="305" totalsRowDxfId="304">
      <calculatedColumnFormula>C24*H24/1000*J24/1000</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344FDB-557E-422B-B999-3A36CEDEBD8A}" name="Table5" displayName="Table5" ref="A23:V34" totalsRowCount="1" headerRowDxfId="303" dataDxfId="301" totalsRowDxfId="299" headerRowBorderDxfId="302" tableBorderDxfId="300">
  <autoFilter ref="A23:V33" xr:uid="{3C344FDB-557E-422B-B999-3A36CEDEB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E21214B7-32E9-455F-A84E-6CC191529108}" name="Facade/Phase" dataDxfId="298" totalsRowDxfId="297"/>
    <tableColumn id="2" xr3:uid="{414E04E1-95A1-4376-894F-43EF368AA0CC}" name="Position" dataDxfId="296" totalsRowDxfId="295"/>
    <tableColumn id="3" xr3:uid="{E7833184-7D64-4C93-BD53-54F90A62C7AC}" name="Quantity_x000a_Q [pcs]" dataDxfId="294" totalsRowDxfId="293"/>
    <tableColumn id="4" xr3:uid="{10970EB0-8706-4E53-8CA6-D1B81F1C1C0B}" name="A [mm]" dataDxfId="292" totalsRowDxfId="291"/>
    <tableColumn id="5" xr3:uid="{5E311371-F710-4D29-9AC5-847BF53F00B4}" name="B [mm]" dataDxfId="290" totalsRowDxfId="289"/>
    <tableColumn id="6" xr3:uid="{6AC844A3-7219-48FB-899B-C2A36C936FF3}" name="Dimension_x000a_A+B [mm]" dataDxfId="288" totalsRowDxfId="287">
      <calculatedColumnFormula>D24+E24</calculatedColumnFormula>
    </tableColumn>
    <tableColumn id="7" xr3:uid="{D6D57AA4-BABE-4654-8098-42173355E834}" name="Angle_x000a_[°]" dataDxfId="286" totalsRowDxfId="285"/>
    <tableColumn id="8" xr3:uid="{1CB59856-11AA-49CD-94D8-D4E88CC4B925}" name="Length_x000a_L [mm]" dataDxfId="284" totalsRowDxfId="283"/>
    <tableColumn id="9" xr3:uid="{6F0A46B4-D219-4E85-928D-ECC55754C441}" name="Thickness_x000a_T [mm]" dataDxfId="282" totalsRowDxfId="281"/>
    <tableColumn id="10" xr3:uid="{892349F1-B421-4857-81F9-3373E3D0D60C}" name="Module_x000a_M [mm]" dataDxfId="280" totalsRowDxfId="279"/>
    <tableColumn id="11" xr3:uid="{CEE97438-8AC2-405E-9DBA-A12FE420C113}" name="Panel type" dataDxfId="278" totalsRowDxfId="277"/>
    <tableColumn id="12" xr3:uid="{AC614D02-4731-40C2-8E14-3F43941C33F6}" name="Core type" dataDxfId="276" totalsRowDxfId="275"/>
    <tableColumn id="13" xr3:uid="{4EE33101-2235-4F07-963F-04613BD088E0}" name="Thickness _x000a_(side A) [mm]" dataDxfId="274" totalsRowDxfId="273"/>
    <tableColumn id="14" xr3:uid="{302B613E-9D8F-466A-B03F-EDE83F11FE16}" name="Coating type _x000a_(side A)" dataDxfId="272" totalsRowDxfId="271"/>
    <tableColumn id="15" xr3:uid="{B610B2A9-F1C3-48A4-A434-3DE9EE4BE050}" name="Colour _x000a_(side A)" dataDxfId="270" totalsRowDxfId="269"/>
    <tableColumn id="16" xr3:uid="{051B4C43-7FCE-46C5-846F-68C48A6E4C48}" name="Profile type _x000a_(side A)" dataDxfId="268" totalsRowDxfId="267"/>
    <tableColumn id="17" xr3:uid="{EFA451C9-E9C9-439F-8350-C0279E6687F4}" name="Thickness _x000a_(side B) [mm]" dataDxfId="266" totalsRowDxfId="265"/>
    <tableColumn id="18" xr3:uid="{8E7DF73A-8C79-410E-819E-CE56DE533AFB}" name="Coating type _x000a_(side B)" dataDxfId="264" totalsRowDxfId="263"/>
    <tableColumn id="19" xr3:uid="{22B018EB-D5D6-4D0C-9769-E24FF452F9C7}" name="Colour _x000a_(side B)" dataDxfId="262" totalsRowDxfId="261"/>
    <tableColumn id="20" xr3:uid="{2E040F63-CAA2-47B1-80CD-5387925A38F3}" name="Profile type _x000a_(side B)" dataDxfId="260" totalsRowDxfId="259"/>
    <tableColumn id="21" xr3:uid="{089A5283-3914-48AE-8A4C-151E776745A3}" name="Note" totalsRowLabel="Total [m2]" dataDxfId="258" totalsRowDxfId="257"/>
    <tableColumn id="22" xr3:uid="{C4A01874-3EF0-43B0-99A7-15FC4F07F461}" name="Total_x000a_Q×L×M [m2]" totalsRowFunction="sum" dataDxfId="256" totalsRowDxfId="255">
      <calculatedColumnFormula>C24*H24/1000*J24/1000</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F025AAE-2931-4E17-97AA-3D6C8CD049D4}" name="Table6" displayName="Table6" ref="A23:X34" totalsRowCount="1" headerRowDxfId="254" dataDxfId="252" totalsRowDxfId="250" headerRowBorderDxfId="253" tableBorderDxfId="251">
  <autoFilter ref="A23:X33" xr:uid="{BF025AAE-2931-4E17-97AA-3D6C8CD049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5D4EF081-D5F2-47F8-9F4F-5C8DCAE2F1D9}" name="Facade/Phase" dataDxfId="249" totalsRowDxfId="248"/>
    <tableColumn id="2" xr3:uid="{B87F712C-69DA-4ADC-BE2A-27963FD0CC0B}" name="Position" dataDxfId="247" totalsRowDxfId="246"/>
    <tableColumn id="3" xr3:uid="{ECE45E54-5776-4BA2-9699-44D2C3091094}" name="Quantity_x000a_Q [pcs]" dataDxfId="245" totalsRowDxfId="244"/>
    <tableColumn id="4" xr3:uid="{9211800F-A1A2-4DA5-8150-437F27B5F8E3}" name="A [mm]" dataDxfId="243" totalsRowDxfId="242"/>
    <tableColumn id="5" xr3:uid="{EEB5ECC6-BEA3-4AA2-AE0A-CF533A944457}" name="B [mm]" dataDxfId="241" totalsRowDxfId="240"/>
    <tableColumn id="6" xr3:uid="{43462FFE-D6E9-4E90-BDB2-C34315A7A747}" name="C [mm]" dataDxfId="239" totalsRowDxfId="238"/>
    <tableColumn id="7" xr3:uid="{1C304616-B0D5-465F-AA04-1AC12FCBD9C4}" name="Dimension_x000a_A+B+C [mm]" dataDxfId="237" totalsRowDxfId="236">
      <calculatedColumnFormula>D24+E24+F24</calculatedColumnFormula>
    </tableColumn>
    <tableColumn id="8" xr3:uid="{E729B8B3-6085-4DAD-A595-72E167BD7EEC}" name="Angle_x000a_a [°]" dataDxfId="235" totalsRowDxfId="234"/>
    <tableColumn id="9" xr3:uid="{F80BBEBA-B874-4A35-B42F-779F1AA730B6}" name="Angle_x000a_c [°]" dataDxfId="233" totalsRowDxfId="232"/>
    <tableColumn id="10" xr3:uid="{E75D845E-355D-4589-8C58-8D6DA34B7951}" name="Length_x000a_L [mm]" dataDxfId="231" totalsRowDxfId="230"/>
    <tableColumn id="11" xr3:uid="{4A50F7C3-C8C6-4F2E-AF84-947630247239}" name="Thickness_x000a_T [mm]" dataDxfId="229" totalsRowDxfId="228"/>
    <tableColumn id="12" xr3:uid="{57CB8E0F-8510-4886-B268-E42D2FD165C2}" name="Module_x000a_M [mm]" dataDxfId="227" totalsRowDxfId="226"/>
    <tableColumn id="13" xr3:uid="{31B21902-45C3-4E53-BC77-983D7BA77864}" name="Panel type" dataDxfId="225" totalsRowDxfId="224"/>
    <tableColumn id="14" xr3:uid="{C9D99160-9EF6-419A-AA41-A5CD1010DDA6}" name="Core type" dataDxfId="223" totalsRowDxfId="222"/>
    <tableColumn id="15" xr3:uid="{BA4FEF8D-205D-45EB-BC4A-950E478F9C34}" name="Thickness _x000a_(side A) [mm]" dataDxfId="221" totalsRowDxfId="220"/>
    <tableColumn id="16" xr3:uid="{CFE4FFC4-749F-4F39-A8A9-862100575C94}" name="Coating type _x000a_(side A)" dataDxfId="219" totalsRowDxfId="218"/>
    <tableColumn id="17" xr3:uid="{07BA0C9C-6D0B-445E-B8E7-B35E551E5469}" name="Colour _x000a_(side A)" dataDxfId="217" totalsRowDxfId="216"/>
    <tableColumn id="18" xr3:uid="{8683BCB0-5485-40E1-8BB4-13A85F5418D1}" name="Profile type _x000a_(side A)" dataDxfId="215" totalsRowDxfId="214"/>
    <tableColumn id="19" xr3:uid="{C65C4D47-73B1-4CEF-8C58-7190E4015D51}" name="Thickness _x000a_(side B) [mm]" dataDxfId="213" totalsRowDxfId="212"/>
    <tableColumn id="20" xr3:uid="{0A19CF92-BAD4-4235-A5C3-AE602A0944C0}" name="Coating type _x000a_(side B)" dataDxfId="211" totalsRowDxfId="210"/>
    <tableColumn id="21" xr3:uid="{350740CF-B087-4334-BCF0-EB357D0C343E}" name="Colour _x000a_(side B)" dataDxfId="209" totalsRowDxfId="208"/>
    <tableColumn id="22" xr3:uid="{EF508185-183F-418E-9E81-1751BB937921}" name="Profile type _x000a_(side B)" dataDxfId="207" totalsRowDxfId="206"/>
    <tableColumn id="23" xr3:uid="{81F53799-C75C-4774-BD44-67D385D85806}" name="Note" totalsRowLabel="Total [m2]" dataDxfId="205" totalsRowDxfId="204"/>
    <tableColumn id="24" xr3:uid="{0695AF34-C0C0-4996-99C2-35C8200D6099}" name="Total_x000a_Q×L×M [m2]" totalsRowFunction="sum" dataDxfId="203" totalsRowDxfId="202">
      <calculatedColumnFormula>C24*J24/1000*L24/1000</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Trimoterm%20Technical%20Specification.pdf" TargetMode="Externa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rimo-group.com/files/downloads/Horizontal%20Fa%C3%A7ade%20System%20Trimoterm%20FTV.pdf"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1.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3134-24B3-4C88-B6AF-A73AF4960B35}">
  <sheetPr codeName="Sheet1"/>
  <dimension ref="A1:M166"/>
  <sheetViews>
    <sheetView showGridLines="0" zoomScaleNormal="100" zoomScaleSheetLayoutView="85" workbookViewId="0">
      <selection activeCell="B3" sqref="B3"/>
    </sheetView>
  </sheetViews>
  <sheetFormatPr defaultRowHeight="14.25" x14ac:dyDescent="0.2"/>
  <cols>
    <col min="1" max="1" width="17.625" customWidth="1"/>
    <col min="2" max="2" width="14.625" customWidth="1"/>
    <col min="3" max="3" width="10.625" customWidth="1"/>
    <col min="4" max="6" width="9" customWidth="1"/>
  </cols>
  <sheetData>
    <row r="1" spans="1:6" s="73" customFormat="1" ht="15" x14ac:dyDescent="0.25">
      <c r="B1" s="74"/>
    </row>
    <row r="2" spans="1:6" s="73" customFormat="1" ht="26.25" x14ac:dyDescent="0.4">
      <c r="A2" s="76"/>
      <c r="B2" s="74"/>
      <c r="C2" s="77" t="s">
        <v>93</v>
      </c>
    </row>
    <row r="3" spans="1:6" s="73" customFormat="1" ht="15.75" x14ac:dyDescent="0.25">
      <c r="C3" s="78" t="s">
        <v>81</v>
      </c>
      <c r="D3" s="79" t="str" cm="1">
        <f t="array" ref="D3">LOOKUP(2,1/(Updates!A:A&lt;&gt;""),Updates!A:A)</f>
        <v>1.2</v>
      </c>
      <c r="E3" s="90" t="s">
        <v>99</v>
      </c>
      <c r="F3" s="76"/>
    </row>
    <row r="4" spans="1:6" s="73" customFormat="1" x14ac:dyDescent="0.2"/>
    <row r="79" spans="1:1" ht="15" x14ac:dyDescent="0.25">
      <c r="A79" s="1" t="s">
        <v>35</v>
      </c>
    </row>
    <row r="81" spans="1:5" x14ac:dyDescent="0.2">
      <c r="B81" s="63" t="s">
        <v>3</v>
      </c>
    </row>
    <row r="82" spans="1:5" x14ac:dyDescent="0.2">
      <c r="B82" s="63" t="s">
        <v>98</v>
      </c>
    </row>
    <row r="83" spans="1:5" x14ac:dyDescent="0.2">
      <c r="B83" s="63" t="s">
        <v>4</v>
      </c>
    </row>
    <row r="84" spans="1:5" x14ac:dyDescent="0.2">
      <c r="B84" s="46"/>
    </row>
    <row r="85" spans="1:5" x14ac:dyDescent="0.2">
      <c r="B85" s="63" t="s">
        <v>50</v>
      </c>
    </row>
    <row r="88" spans="1:5" ht="15.75" x14ac:dyDescent="0.25">
      <c r="A88" s="45" t="s">
        <v>65</v>
      </c>
    </row>
    <row r="89" spans="1:5" x14ac:dyDescent="0.2">
      <c r="A89" s="40" t="s">
        <v>95</v>
      </c>
    </row>
    <row r="90" spans="1:5" x14ac:dyDescent="0.2">
      <c r="A90" s="40" t="s">
        <v>63</v>
      </c>
    </row>
    <row r="92" spans="1:5" x14ac:dyDescent="0.2">
      <c r="B92" s="3" t="s">
        <v>52</v>
      </c>
      <c r="C92" t="s">
        <v>51</v>
      </c>
    </row>
    <row r="93" spans="1:5" x14ac:dyDescent="0.2">
      <c r="B93" s="14" t="s">
        <v>53</v>
      </c>
      <c r="C93" s="10" t="s">
        <v>56</v>
      </c>
      <c r="D93" s="10"/>
      <c r="E93" s="10"/>
    </row>
    <row r="94" spans="1:5" x14ac:dyDescent="0.2">
      <c r="B94" s="15" t="s">
        <v>53</v>
      </c>
      <c r="C94" s="9" t="s">
        <v>58</v>
      </c>
      <c r="D94" s="9"/>
      <c r="E94" s="9"/>
    </row>
    <row r="95" spans="1:5" x14ac:dyDescent="0.2">
      <c r="B95" s="16" t="s">
        <v>53</v>
      </c>
      <c r="C95" s="2" t="s">
        <v>54</v>
      </c>
      <c r="D95" s="2"/>
      <c r="E95" s="2"/>
    </row>
    <row r="96" spans="1:5" x14ac:dyDescent="0.2">
      <c r="B96" s="17" t="s">
        <v>55</v>
      </c>
      <c r="C96" s="11" t="s">
        <v>57</v>
      </c>
      <c r="D96" s="11"/>
      <c r="E96" s="11"/>
    </row>
    <row r="126" spans="1:1" ht="15.75" x14ac:dyDescent="0.25">
      <c r="A126" s="45" t="s">
        <v>97</v>
      </c>
    </row>
    <row r="127" spans="1:1" x14ac:dyDescent="0.2">
      <c r="A127" s="40" t="s">
        <v>96</v>
      </c>
    </row>
    <row r="128" spans="1:1" x14ac:dyDescent="0.2">
      <c r="A128" s="40" t="s">
        <v>64</v>
      </c>
    </row>
    <row r="165" spans="1:13" ht="15" x14ac:dyDescent="0.25">
      <c r="A165" s="1" t="s">
        <v>80</v>
      </c>
    </row>
    <row r="166" spans="1:13" ht="123" customHeight="1" x14ac:dyDescent="0.2">
      <c r="A166" s="97" t="s">
        <v>85</v>
      </c>
      <c r="B166" s="97"/>
      <c r="C166" s="97"/>
      <c r="D166" s="97"/>
      <c r="E166" s="97"/>
      <c r="F166" s="97"/>
      <c r="G166" s="97"/>
      <c r="H166" s="97"/>
      <c r="I166" s="97"/>
      <c r="J166" s="97"/>
      <c r="K166" s="97"/>
      <c r="L166" s="97"/>
      <c r="M166" s="97"/>
    </row>
  </sheetData>
  <sheetProtection sheet="1" objects="1" scenarios="1"/>
  <mergeCells count="1">
    <mergeCell ref="A166:M166"/>
  </mergeCells>
  <phoneticPr fontId="4" type="noConversion"/>
  <hyperlinks>
    <hyperlink ref="B83" r:id="rId1" tooltip="Download" display="https://www.trimo-group.com/files/downloads/Trimoterm Fireproof Panels Brochure.pdf" xr:uid="{DA55CD02-8A80-41F4-9DBA-1A672BF7B920}"/>
    <hyperlink ref="B85" r:id="rId2" display="pack" xr:uid="{AD7D61E6-9E86-45AC-A9C5-578CB746D432}"/>
    <hyperlink ref="B81" r:id="rId3" tooltip="Download" display="https://www.trimo-group.com/files/downloads/Trimoterm Technical Specification.pdf" xr:uid="{3BBA4649-D56A-42EA-9FF3-A0926ADF1806}"/>
    <hyperlink ref="B82" r:id="rId4" xr:uid="{A6D299FB-4D1B-4FAC-A62D-29053EBA2636}"/>
  </hyperlinks>
  <pageMargins left="0.39370078740157483" right="0.39370078740157483" top="0.39370078740157483" bottom="0.39370078740157483" header="0.31496062992125984" footer="0.31496062992125984"/>
  <pageSetup paperSize="9"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291E-3C08-4A10-8547-9804ABE1B060}">
  <dimension ref="A1:C5"/>
  <sheetViews>
    <sheetView workbookViewId="0">
      <selection activeCell="C8" sqref="C8"/>
    </sheetView>
  </sheetViews>
  <sheetFormatPr defaultRowHeight="15" x14ac:dyDescent="0.25"/>
  <cols>
    <col min="1" max="1" width="9" style="41"/>
    <col min="2" max="2" width="10.5" style="44" customWidth="1"/>
    <col min="3" max="3" width="69.25" style="41" customWidth="1"/>
  </cols>
  <sheetData>
    <row r="1" spans="1:3" x14ac:dyDescent="0.25">
      <c r="A1" s="41" t="s">
        <v>81</v>
      </c>
      <c r="B1" s="44" t="s">
        <v>84</v>
      </c>
      <c r="C1" s="41" t="s">
        <v>82</v>
      </c>
    </row>
    <row r="2" spans="1:3" x14ac:dyDescent="0.25">
      <c r="A2" s="41" t="s">
        <v>83</v>
      </c>
      <c r="B2" s="43">
        <v>45323</v>
      </c>
      <c r="C2" s="41" t="s">
        <v>94</v>
      </c>
    </row>
    <row r="3" spans="1:3" x14ac:dyDescent="0.25">
      <c r="A3" s="91" t="s">
        <v>106</v>
      </c>
      <c r="B3" s="43">
        <v>45573</v>
      </c>
      <c r="C3" s="41" t="s">
        <v>107</v>
      </c>
    </row>
    <row r="4" spans="1:3" ht="30" x14ac:dyDescent="0.2">
      <c r="A4" s="94" t="s">
        <v>113</v>
      </c>
      <c r="B4" s="95">
        <v>45831</v>
      </c>
      <c r="C4" s="96" t="s">
        <v>160</v>
      </c>
    </row>
    <row r="5" spans="1:3" x14ac:dyDescent="0.25">
      <c r="A5" s="4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R59"/>
  <sheetViews>
    <sheetView showGridLines="0" zoomScaleNormal="100" zoomScaleSheetLayoutView="70" workbookViewId="0">
      <selection activeCell="B5" sqref="B5"/>
    </sheetView>
  </sheetViews>
  <sheetFormatPr defaultRowHeight="14.25" x14ac:dyDescent="0.2"/>
  <cols>
    <col min="1" max="1" width="17.625" style="46" customWidth="1"/>
    <col min="2" max="2" width="14.625" style="46" customWidth="1"/>
    <col min="3" max="6" width="10.625" style="46" customWidth="1"/>
    <col min="7" max="7" width="12" style="46" customWidth="1"/>
    <col min="8" max="8" width="11.375" style="46" customWidth="1"/>
    <col min="9" max="9" width="10.625" style="46" customWidth="1"/>
    <col min="10" max="11" width="12.625" style="46" customWidth="1"/>
    <col min="12" max="13" width="10.625" style="46" customWidth="1"/>
    <col min="14" max="15" width="12.625" style="46" customWidth="1"/>
    <col min="16" max="16" width="10.625" style="46" customWidth="1"/>
    <col min="17" max="17" width="24.625" style="46" customWidth="1"/>
    <col min="18" max="18" width="10.625" style="46" customWidth="1"/>
    <col min="19" max="16384" width="9" style="46"/>
  </cols>
  <sheetData>
    <row r="1" spans="1:7" s="73" customFormat="1" ht="15.75" x14ac:dyDescent="0.25">
      <c r="B1" s="74"/>
      <c r="C1" s="75" t="s">
        <v>89</v>
      </c>
    </row>
    <row r="2" spans="1:7" s="73" customFormat="1" ht="26.25" x14ac:dyDescent="0.4">
      <c r="A2" s="76"/>
      <c r="B2" s="74"/>
      <c r="C2" s="77" t="s">
        <v>90</v>
      </c>
    </row>
    <row r="3" spans="1:7" s="73" customFormat="1" ht="15.75" x14ac:dyDescent="0.25">
      <c r="A3" s="76"/>
      <c r="B3" s="74"/>
      <c r="C3" s="78" t="s">
        <v>81</v>
      </c>
      <c r="D3" s="79" t="str" cm="1">
        <f t="array" ref="D3">LOOKUP(2,1/(Updates!A:A&lt;&gt;""),Updates!A:A)</f>
        <v>1.2</v>
      </c>
      <c r="E3" s="90" t="s">
        <v>99</v>
      </c>
      <c r="G3" s="76"/>
    </row>
    <row r="4" spans="1:7" s="73" customFormat="1" x14ac:dyDescent="0.2"/>
    <row r="5" spans="1:7" ht="15" x14ac:dyDescent="0.25">
      <c r="A5" s="80" t="s">
        <v>37</v>
      </c>
      <c r="B5" s="49"/>
      <c r="C5" s="82"/>
    </row>
    <row r="6" spans="1:7" ht="15" x14ac:dyDescent="0.25">
      <c r="A6" s="80" t="s">
        <v>62</v>
      </c>
      <c r="B6" s="49"/>
      <c r="C6" s="82"/>
    </row>
    <row r="7" spans="1:7" ht="15" x14ac:dyDescent="0.25">
      <c r="A7" s="80" t="s">
        <v>36</v>
      </c>
      <c r="B7" s="49"/>
      <c r="C7" s="82"/>
    </row>
    <row r="8" spans="1:7" ht="15" x14ac:dyDescent="0.25">
      <c r="A8" s="80" t="s">
        <v>44</v>
      </c>
      <c r="B8" s="49"/>
      <c r="C8" s="82"/>
    </row>
    <row r="9" spans="1:7" ht="15" x14ac:dyDescent="0.25">
      <c r="A9" s="80" t="s">
        <v>45</v>
      </c>
      <c r="B9" s="49"/>
      <c r="C9" s="82"/>
    </row>
    <row r="10" spans="1:7" ht="14.25" customHeight="1" x14ac:dyDescent="0.2"/>
    <row r="12" spans="1:7" ht="15" x14ac:dyDescent="0.25">
      <c r="A12" s="80" t="s">
        <v>46</v>
      </c>
      <c r="B12" s="49"/>
      <c r="C12" s="82"/>
    </row>
    <row r="13" spans="1:7" x14ac:dyDescent="0.25">
      <c r="A13" s="80" t="s">
        <v>42</v>
      </c>
      <c r="B13" s="49"/>
      <c r="C13" s="82"/>
    </row>
    <row r="14" spans="1:7" ht="15" x14ac:dyDescent="0.25">
      <c r="A14" s="80" t="s">
        <v>34</v>
      </c>
      <c r="B14" s="49"/>
      <c r="C14" s="82"/>
    </row>
    <row r="17" spans="1:18" ht="15" x14ac:dyDescent="0.25">
      <c r="A17" s="80" t="s">
        <v>33</v>
      </c>
      <c r="B17" s="49"/>
      <c r="C17" s="82"/>
    </row>
    <row r="21" spans="1:18" s="73" customFormat="1" ht="15.75" customHeight="1" x14ac:dyDescent="0.2">
      <c r="A21" s="101" t="s">
        <v>39</v>
      </c>
      <c r="B21" s="101"/>
      <c r="C21" s="101"/>
      <c r="D21" s="101" t="s">
        <v>38</v>
      </c>
      <c r="E21" s="101"/>
      <c r="F21" s="101"/>
      <c r="G21" s="101" t="s">
        <v>11</v>
      </c>
      <c r="H21" s="101"/>
      <c r="I21" s="98" t="s">
        <v>69</v>
      </c>
      <c r="J21" s="99"/>
      <c r="K21" s="99"/>
      <c r="L21" s="100"/>
      <c r="M21" s="98" t="s">
        <v>70</v>
      </c>
      <c r="N21" s="99"/>
      <c r="O21" s="99"/>
      <c r="P21" s="100"/>
      <c r="Q21" s="84" t="s">
        <v>7</v>
      </c>
      <c r="R21" s="84" t="s">
        <v>40</v>
      </c>
    </row>
    <row r="22" spans="1:18" ht="3" customHeight="1" x14ac:dyDescent="0.25">
      <c r="A22" s="51"/>
      <c r="B22" s="51"/>
      <c r="C22" s="51"/>
      <c r="D22" s="51"/>
      <c r="E22" s="51"/>
      <c r="F22" s="51"/>
      <c r="G22" s="51"/>
      <c r="H22" s="51"/>
      <c r="I22" s="51"/>
      <c r="J22" s="51"/>
      <c r="K22" s="51"/>
      <c r="L22" s="51"/>
      <c r="M22" s="51"/>
      <c r="N22" s="51"/>
      <c r="O22" s="51"/>
      <c r="P22" s="51"/>
      <c r="Q22" s="51"/>
      <c r="R22" s="51"/>
    </row>
    <row r="23" spans="1:18" s="73" customFormat="1" ht="45" x14ac:dyDescent="0.2">
      <c r="A23" s="85" t="s">
        <v>5</v>
      </c>
      <c r="B23" s="86" t="s">
        <v>13</v>
      </c>
      <c r="C23" s="86" t="s">
        <v>18</v>
      </c>
      <c r="D23" s="86" t="s">
        <v>9</v>
      </c>
      <c r="E23" s="86" t="s">
        <v>16</v>
      </c>
      <c r="F23" s="86" t="s">
        <v>8</v>
      </c>
      <c r="G23" s="86" t="s">
        <v>11</v>
      </c>
      <c r="H23" s="86" t="s">
        <v>6</v>
      </c>
      <c r="I23" s="86" t="s">
        <v>71</v>
      </c>
      <c r="J23" s="86" t="s">
        <v>72</v>
      </c>
      <c r="K23" s="86" t="s">
        <v>73</v>
      </c>
      <c r="L23" s="86" t="s">
        <v>74</v>
      </c>
      <c r="M23" s="86" t="s">
        <v>75</v>
      </c>
      <c r="N23" s="86" t="s">
        <v>76</v>
      </c>
      <c r="O23" s="86" t="s">
        <v>77</v>
      </c>
      <c r="P23" s="86" t="s">
        <v>78</v>
      </c>
      <c r="Q23" s="86" t="s">
        <v>7</v>
      </c>
      <c r="R23" s="87" t="s">
        <v>86</v>
      </c>
    </row>
    <row r="24" spans="1:18" x14ac:dyDescent="0.2">
      <c r="A24" s="18"/>
      <c r="B24" s="4"/>
      <c r="C24" s="4"/>
      <c r="D24" s="5"/>
      <c r="E24" s="4"/>
      <c r="F24" s="6"/>
      <c r="G24" s="4" t="s">
        <v>0</v>
      </c>
      <c r="H24" s="4"/>
      <c r="I24" s="13"/>
      <c r="J24" s="4"/>
      <c r="K24" s="4"/>
      <c r="L24" s="4"/>
      <c r="M24" s="13"/>
      <c r="N24" s="4"/>
      <c r="O24" s="4"/>
      <c r="P24" s="4"/>
      <c r="Q24" s="7"/>
      <c r="R24" s="19">
        <f t="shared" ref="R24:R26" si="0">C24*D24/1000*F24/1000</f>
        <v>0</v>
      </c>
    </row>
    <row r="25" spans="1:18" x14ac:dyDescent="0.2">
      <c r="A25" s="18"/>
      <c r="B25" s="4"/>
      <c r="C25" s="4"/>
      <c r="D25" s="5"/>
      <c r="E25" s="4"/>
      <c r="F25" s="6"/>
      <c r="G25" s="4" t="s">
        <v>0</v>
      </c>
      <c r="H25" s="4"/>
      <c r="I25" s="13"/>
      <c r="J25" s="4"/>
      <c r="K25" s="4"/>
      <c r="L25" s="4"/>
      <c r="M25" s="13"/>
      <c r="N25" s="4"/>
      <c r="O25" s="4"/>
      <c r="P25" s="4"/>
      <c r="Q25" s="7"/>
      <c r="R25" s="19">
        <f t="shared" si="0"/>
        <v>0</v>
      </c>
    </row>
    <row r="26" spans="1:18" x14ac:dyDescent="0.2">
      <c r="A26" s="18"/>
      <c r="B26" s="4"/>
      <c r="C26" s="4"/>
      <c r="D26" s="5"/>
      <c r="E26" s="4"/>
      <c r="F26" s="6"/>
      <c r="G26" s="4" t="s">
        <v>0</v>
      </c>
      <c r="H26" s="4"/>
      <c r="I26" s="13"/>
      <c r="J26" s="4"/>
      <c r="K26" s="4"/>
      <c r="L26" s="4"/>
      <c r="M26" s="13"/>
      <c r="N26" s="4"/>
      <c r="O26" s="4"/>
      <c r="P26" s="4"/>
      <c r="Q26" s="7"/>
      <c r="R26" s="19">
        <f t="shared" si="0"/>
        <v>0</v>
      </c>
    </row>
    <row r="27" spans="1:18" x14ac:dyDescent="0.2">
      <c r="A27" s="18"/>
      <c r="B27" s="4"/>
      <c r="C27" s="4"/>
      <c r="D27" s="5"/>
      <c r="E27" s="4"/>
      <c r="F27" s="6"/>
      <c r="G27" s="4" t="s">
        <v>0</v>
      </c>
      <c r="H27" s="4"/>
      <c r="I27" s="13"/>
      <c r="J27" s="4"/>
      <c r="K27" s="4"/>
      <c r="L27" s="4"/>
      <c r="M27" s="13"/>
      <c r="N27" s="4"/>
      <c r="O27" s="4"/>
      <c r="P27" s="4"/>
      <c r="Q27" s="7"/>
      <c r="R27" s="19">
        <f>C27*D27/1000*F27/1000</f>
        <v>0</v>
      </c>
    </row>
    <row r="28" spans="1:18" x14ac:dyDescent="0.2">
      <c r="A28" s="18"/>
      <c r="B28" s="4"/>
      <c r="C28" s="4"/>
      <c r="D28" s="5"/>
      <c r="E28" s="4"/>
      <c r="F28" s="6"/>
      <c r="G28" s="4" t="s">
        <v>0</v>
      </c>
      <c r="H28" s="4"/>
      <c r="I28" s="13"/>
      <c r="J28" s="4"/>
      <c r="K28" s="4"/>
      <c r="L28" s="4"/>
      <c r="M28" s="13"/>
      <c r="N28" s="4"/>
      <c r="O28" s="4"/>
      <c r="P28" s="4"/>
      <c r="Q28" s="7"/>
      <c r="R28" s="19">
        <f>C28*D28/1000*F28/1000</f>
        <v>0</v>
      </c>
    </row>
    <row r="29" spans="1:18" x14ac:dyDescent="0.2">
      <c r="A29" s="18"/>
      <c r="B29" s="4"/>
      <c r="C29" s="4"/>
      <c r="D29" s="5"/>
      <c r="E29" s="4"/>
      <c r="F29" s="6"/>
      <c r="G29" s="4" t="s">
        <v>0</v>
      </c>
      <c r="H29" s="4"/>
      <c r="I29" s="13"/>
      <c r="J29" s="4"/>
      <c r="K29" s="4"/>
      <c r="L29" s="4"/>
      <c r="M29" s="13"/>
      <c r="N29" s="4"/>
      <c r="O29" s="4"/>
      <c r="P29" s="4"/>
      <c r="Q29" s="7"/>
      <c r="R29" s="19">
        <f>C29*D29/1000*F29/1000</f>
        <v>0</v>
      </c>
    </row>
    <row r="30" spans="1:18" x14ac:dyDescent="0.2">
      <c r="A30" s="18"/>
      <c r="B30" s="4"/>
      <c r="C30" s="4"/>
      <c r="D30" s="5"/>
      <c r="E30" s="4"/>
      <c r="F30" s="6"/>
      <c r="G30" s="4" t="s">
        <v>0</v>
      </c>
      <c r="H30" s="4"/>
      <c r="I30" s="13"/>
      <c r="J30" s="4"/>
      <c r="K30" s="4"/>
      <c r="L30" s="4"/>
      <c r="M30" s="13"/>
      <c r="N30" s="4"/>
      <c r="O30" s="4"/>
      <c r="P30" s="4"/>
      <c r="Q30" s="7"/>
      <c r="R30" s="19">
        <f>C30*D30/1000*F30/1000</f>
        <v>0</v>
      </c>
    </row>
    <row r="31" spans="1:18" x14ac:dyDescent="0.2">
      <c r="A31" s="18"/>
      <c r="B31" s="4"/>
      <c r="C31" s="4"/>
      <c r="D31" s="5"/>
      <c r="E31" s="4"/>
      <c r="F31" s="6"/>
      <c r="G31" s="4" t="s">
        <v>0</v>
      </c>
      <c r="H31" s="4"/>
      <c r="I31" s="13"/>
      <c r="J31" s="4"/>
      <c r="K31" s="4"/>
      <c r="L31" s="4"/>
      <c r="M31" s="13"/>
      <c r="N31" s="4"/>
      <c r="O31" s="4"/>
      <c r="P31" s="4"/>
      <c r="Q31" s="7"/>
      <c r="R31" s="19">
        <f t="shared" ref="R31:R33" si="1">C31*D31/1000*F31/1000</f>
        <v>0</v>
      </c>
    </row>
    <row r="32" spans="1:18" x14ac:dyDescent="0.2">
      <c r="A32" s="18"/>
      <c r="B32" s="4"/>
      <c r="C32" s="4"/>
      <c r="D32" s="5"/>
      <c r="E32" s="4"/>
      <c r="F32" s="6"/>
      <c r="G32" s="4" t="s">
        <v>0</v>
      </c>
      <c r="H32" s="4"/>
      <c r="I32" s="13"/>
      <c r="J32" s="4"/>
      <c r="K32" s="4"/>
      <c r="L32" s="4"/>
      <c r="M32" s="13"/>
      <c r="N32" s="4"/>
      <c r="O32" s="4"/>
      <c r="P32" s="4"/>
      <c r="Q32" s="7"/>
      <c r="R32" s="19">
        <f t="shared" si="1"/>
        <v>0</v>
      </c>
    </row>
    <row r="33" spans="1:18" x14ac:dyDescent="0.2">
      <c r="A33" s="18"/>
      <c r="B33" s="4"/>
      <c r="C33" s="4"/>
      <c r="D33" s="5"/>
      <c r="E33" s="4"/>
      <c r="F33" s="6"/>
      <c r="G33" s="4" t="s">
        <v>0</v>
      </c>
      <c r="H33" s="4"/>
      <c r="I33" s="13"/>
      <c r="J33" s="4"/>
      <c r="K33" s="4"/>
      <c r="L33" s="4"/>
      <c r="M33" s="13"/>
      <c r="N33" s="4"/>
      <c r="O33" s="4"/>
      <c r="P33" s="4"/>
      <c r="Q33" s="7"/>
      <c r="R33" s="19">
        <f t="shared" si="1"/>
        <v>0</v>
      </c>
    </row>
    <row r="34" spans="1:18" x14ac:dyDescent="0.2">
      <c r="A34" s="20" t="s">
        <v>14</v>
      </c>
      <c r="B34" s="21" t="s">
        <v>2</v>
      </c>
      <c r="C34" s="21">
        <v>0</v>
      </c>
      <c r="D34" s="22">
        <v>5000</v>
      </c>
      <c r="E34" s="21">
        <v>150</v>
      </c>
      <c r="F34" s="23">
        <v>1000</v>
      </c>
      <c r="G34" s="21" t="s">
        <v>0</v>
      </c>
      <c r="H34" s="21" t="s">
        <v>10</v>
      </c>
      <c r="I34" s="24">
        <v>0.55000000000000004</v>
      </c>
      <c r="J34" s="21" t="s">
        <v>79</v>
      </c>
      <c r="K34" s="21" t="s">
        <v>60</v>
      </c>
      <c r="L34" s="21" t="s">
        <v>17</v>
      </c>
      <c r="M34" s="24">
        <v>0.5</v>
      </c>
      <c r="N34" s="21" t="s">
        <v>79</v>
      </c>
      <c r="O34" s="21" t="s">
        <v>60</v>
      </c>
      <c r="P34" s="21" t="s">
        <v>59</v>
      </c>
      <c r="Q34" s="25" t="s">
        <v>12</v>
      </c>
      <c r="R34" s="26">
        <f>C34*D34/1000*F34/1000</f>
        <v>0</v>
      </c>
    </row>
    <row r="35" spans="1:18" x14ac:dyDescent="0.2">
      <c r="A35" s="31"/>
      <c r="B35" s="32"/>
      <c r="C35" s="32"/>
      <c r="D35" s="33"/>
      <c r="E35" s="32"/>
      <c r="F35" s="32"/>
      <c r="G35" s="32"/>
      <c r="H35" s="32"/>
      <c r="I35" s="32"/>
      <c r="J35" s="32"/>
      <c r="K35" s="32"/>
      <c r="L35" s="32"/>
      <c r="M35" s="32"/>
      <c r="N35" s="32"/>
      <c r="O35" s="32"/>
      <c r="P35" s="32"/>
      <c r="Q35" s="35" t="s">
        <v>1</v>
      </c>
      <c r="R35" s="34">
        <f>SUBTOTAL(109,Table1[Total
Q×L×M '[m2']])</f>
        <v>0</v>
      </c>
    </row>
    <row r="38" spans="1:18" ht="15" x14ac:dyDescent="0.25">
      <c r="A38" s="88" t="s">
        <v>65</v>
      </c>
    </row>
    <row r="39" spans="1:18" ht="14.25" customHeight="1" x14ac:dyDescent="0.25">
      <c r="A39" s="88"/>
    </row>
    <row r="40" spans="1:18" ht="14.25" customHeight="1" x14ac:dyDescent="0.25">
      <c r="A40" s="46" t="s">
        <v>66</v>
      </c>
      <c r="R40" s="55"/>
    </row>
    <row r="41" spans="1:18" ht="14.25" customHeight="1" x14ac:dyDescent="0.25">
      <c r="R41" s="55"/>
    </row>
    <row r="42" spans="1:18" ht="14.25" customHeight="1" x14ac:dyDescent="0.25">
      <c r="A42" s="46" t="s">
        <v>67</v>
      </c>
      <c r="R42" s="55"/>
    </row>
    <row r="43" spans="1:18" ht="14.25" customHeight="1" x14ac:dyDescent="0.25">
      <c r="A43" s="46" t="s">
        <v>68</v>
      </c>
      <c r="R43" s="55"/>
    </row>
    <row r="44" spans="1:18" ht="14.25" customHeight="1" x14ac:dyDescent="0.2"/>
    <row r="45" spans="1:18" ht="14.25" customHeight="1" x14ac:dyDescent="0.25">
      <c r="B45" s="48" t="s">
        <v>52</v>
      </c>
      <c r="C45" s="46" t="s">
        <v>51</v>
      </c>
      <c r="R45" s="55"/>
    </row>
    <row r="46" spans="1:18" ht="14.25" customHeight="1" x14ac:dyDescent="0.25">
      <c r="B46" s="7" t="s">
        <v>53</v>
      </c>
      <c r="C46" s="56" t="s">
        <v>56</v>
      </c>
      <c r="D46" s="56"/>
      <c r="E46" s="56"/>
      <c r="R46" s="55"/>
    </row>
    <row r="47" spans="1:18" ht="14.25" customHeight="1" x14ac:dyDescent="0.2">
      <c r="B47" s="57" t="s">
        <v>53</v>
      </c>
      <c r="C47" s="58" t="s">
        <v>58</v>
      </c>
      <c r="D47" s="58"/>
      <c r="E47" s="58"/>
    </row>
    <row r="48" spans="1:18" ht="14.25" customHeight="1" x14ac:dyDescent="0.2">
      <c r="B48" s="59" t="s">
        <v>53</v>
      </c>
      <c r="C48" s="60" t="s">
        <v>54</v>
      </c>
      <c r="D48" s="60"/>
      <c r="E48" s="60"/>
    </row>
    <row r="49" spans="1:5" ht="14.25" customHeight="1" x14ac:dyDescent="0.2">
      <c r="B49" s="61" t="s">
        <v>55</v>
      </c>
      <c r="C49" s="62" t="s">
        <v>57</v>
      </c>
      <c r="D49" s="62"/>
      <c r="E49" s="62"/>
    </row>
    <row r="50" spans="1:5" ht="14.25" customHeight="1" x14ac:dyDescent="0.2"/>
    <row r="52" spans="1:5" ht="15" x14ac:dyDescent="0.25">
      <c r="A52" s="47" t="s">
        <v>47</v>
      </c>
    </row>
    <row r="54" spans="1:5" x14ac:dyDescent="0.2">
      <c r="B54" s="63" t="s">
        <v>3</v>
      </c>
    </row>
    <row r="55" spans="1:5" x14ac:dyDescent="0.2">
      <c r="B55" s="63" t="s">
        <v>98</v>
      </c>
    </row>
    <row r="56" spans="1:5" x14ac:dyDescent="0.2">
      <c r="B56" s="63" t="s">
        <v>4</v>
      </c>
    </row>
    <row r="58" spans="1:5" x14ac:dyDescent="0.2">
      <c r="B58" s="63" t="s">
        <v>50</v>
      </c>
    </row>
    <row r="59" spans="1:5" x14ac:dyDescent="0.2">
      <c r="B59" s="63"/>
    </row>
  </sheetData>
  <sheetProtection sheet="1" objects="1" scenarios="1" insertRows="0" deleteRows="0"/>
  <dataConsolidate/>
  <mergeCells count="5">
    <mergeCell ref="M21:P21"/>
    <mergeCell ref="D21:F21"/>
    <mergeCell ref="G21:H21"/>
    <mergeCell ref="A21:C21"/>
    <mergeCell ref="I21:L21"/>
  </mergeCells>
  <phoneticPr fontId="4" type="noConversion"/>
  <conditionalFormatting sqref="A24:Q34">
    <cfRule type="expression" dxfId="201" priority="1">
      <formula>OR(A24="")</formula>
    </cfRule>
  </conditionalFormatting>
  <conditionalFormatting sqref="C24:C34">
    <cfRule type="cellIs" dxfId="200" priority="25" operator="lessThan">
      <formula>0</formula>
    </cfRule>
  </conditionalFormatting>
  <conditionalFormatting sqref="D24:D34">
    <cfRule type="cellIs" dxfId="199" priority="7" operator="lessThan">
      <formula>2000</formula>
    </cfRule>
    <cfRule type="cellIs" dxfId="198" priority="19" operator="notBetween">
      <formula>2000</formula>
      <formula>14000</formula>
    </cfRule>
  </conditionalFormatting>
  <conditionalFormatting sqref="E24:E34">
    <cfRule type="expression" dxfId="197" priority="20">
      <formula>OR(AND(H24="Power T",OR(E24=220)))</formula>
    </cfRule>
    <cfRule type="expression" dxfId="196" priority="23">
      <formula>OR(AND(H24="Power T",OR(E24=50)),AND(H24="Power S",OR(E24=220,E24=250)),AND(H24="Perform R",OR(E24=50,E24=220,E24=250)),AND(H24="Perform C",OR(E24=220,E24=250)))</formula>
    </cfRule>
    <cfRule type="expression" dxfId="195" priority="24">
      <formula>NOT(OR(E24=50,E24=60,E24=80,E24=100,E24=120,E24=133,E24=150,E24=172,E24=200,E24=220,E24=240,E24=250))</formula>
    </cfRule>
  </conditionalFormatting>
  <conditionalFormatting sqref="F24:F34">
    <cfRule type="cellIs" dxfId="194" priority="18" operator="notBetween">
      <formula>600</formula>
      <formula>1200</formula>
    </cfRule>
  </conditionalFormatting>
  <conditionalFormatting sqref="G24:G34">
    <cfRule type="expression" dxfId="193" priority="16">
      <formula>NOT(OR(G24="FTV",G24=""))</formula>
    </cfRule>
  </conditionalFormatting>
  <conditionalFormatting sqref="H24:H34">
    <cfRule type="expression" dxfId="192" priority="12">
      <formula>OR(AND(H24="Power T",OR(E24=220)))</formula>
    </cfRule>
    <cfRule type="expression" dxfId="191" priority="13">
      <formula>OR(AND(H24="Power T",OR(E24=50)),AND(H24="Power S",OR(E24=220,E24=250)),AND(H24="Perform R",OR(E24=50,E24=220,E24=250)),AND(H24="Perform C",OR(E24=220,E24=250)))</formula>
    </cfRule>
    <cfRule type="expression" dxfId="190" priority="14">
      <formula>NOT(OR(H24="Power T",H24="Power S",H24="Perform R",H24="Perform C"))</formula>
    </cfRule>
  </conditionalFormatting>
  <conditionalFormatting sqref="I24:I34">
    <cfRule type="expression" dxfId="189" priority="2">
      <formula>AND(L24="G",NOT(OR(I24=0.7,I24=0.75,I24=0.8)))</formula>
    </cfRule>
  </conditionalFormatting>
  <conditionalFormatting sqref="J24:J34">
    <cfRule type="expression" dxfId="187" priority="11">
      <formula>NOT(OR(J24="SP 25",J24="SP 25",J24="PVDF 25",J24="PVDF 35",J24="PUR 50",J24="PVCF 150",J24="HPS 200",J24="PRISMA",J24="PRISMA ELEMENTS",J24="Inox 304",J24="Inox 316L",J24="Inox 316"))</formula>
    </cfRule>
  </conditionalFormatting>
  <conditionalFormatting sqref="L24:L34">
    <cfRule type="expression" dxfId="186" priority="3">
      <formula>AND(L24="G",NOT(OR(I24=0.7,I24=0.75,I24=0.8)))</formula>
    </cfRule>
    <cfRule type="expression" dxfId="185" priority="10">
      <formula>NOT(OR(L24="S",L24="V",L24="V2",L24="G",L24="M",L24="M3",L24="M8"))</formula>
    </cfRule>
  </conditionalFormatting>
  <conditionalFormatting sqref="N24:N34">
    <cfRule type="expression" dxfId="183" priority="6">
      <formula>NOT(OR(N24="SP 25",N24="SP 25",N24="PVDF 25",N24="PVDF 35",N24="PUR 50",N24="PVCF 150",N24="HPS 200",N24="PRISMA",N24="PRISMA ELEMENTS",N24="Inox 304",N24="Inox 316L",N24="Inox 316"))</formula>
    </cfRule>
  </conditionalFormatting>
  <conditionalFormatting sqref="P24:P34">
    <cfRule type="expression" dxfId="182" priority="9">
      <formula>NOT(OR(P24="S",P24="V",P24="V2",P24="G",P24="M2"))</formula>
    </cfRule>
  </conditionalFormatting>
  <dataValidations count="9">
    <dataValidation type="list" allowBlank="1" sqref="E24:E34" xr:uid="{FEF8DC4D-41AA-488B-9905-30C522186B61}">
      <formula1>"50,60,80,100,120,133,150,172,200,220,240,250"</formula1>
    </dataValidation>
    <dataValidation type="whole" errorStyle="information" allowBlank="1" errorTitle="Wrong length" error="Insert length (whole number)_x000a_2000 to 14000 mm" sqref="D24:D34"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4" xr:uid="{DF9033AC-78D8-43B1-8D5E-6AC924A57292}">
      <formula1>600</formula1>
      <formula2>1200</formula2>
    </dataValidation>
    <dataValidation type="list" allowBlank="1" sqref="H24:H34" xr:uid="{76217EF6-9B24-4A55-A2D2-FC8B89701E65}">
      <formula1>"Power T,Power S,Perform R,Perform C"</formula1>
    </dataValidation>
    <dataValidation type="list" allowBlank="1" sqref="L24:L34" xr:uid="{A077B575-636F-40C7-9C66-980D2547CD72}">
      <formula1>"S,V,V2,G,M,M3,M8"</formula1>
    </dataValidation>
    <dataValidation type="list" allowBlank="1" sqref="P24:P34" xr:uid="{69EBF4DB-CADE-4400-9147-945D440951D6}">
      <formula1>"S,V,V2,G,M2"</formula1>
    </dataValidation>
    <dataValidation type="whole" operator="greaterThanOrEqual" allowBlank="1" sqref="C24:C34" xr:uid="{07D0D75C-8CBD-4254-880A-84BC072B11D3}">
      <formula1>0</formula1>
    </dataValidation>
    <dataValidation type="list" allowBlank="1" sqref="J24:J34 N24:N34" xr:uid="{0863725A-42FB-4EA6-BF00-685BDE68D5F4}">
      <formula1>"SP 25,SP 25,PVDF 25,PVDF 35,PUR 50,PVCF 150,HPS 200,PRISMA,PRISMA ELEMENTS,Inox 304,Inox 316L,Inox 316"</formula1>
    </dataValidation>
    <dataValidation type="list" allowBlank="1" sqref="G24:G34" xr:uid="{7EFE58AF-62E3-4BFF-B13D-44B1A9A6EC13}">
      <formula1>"FTV"</formula1>
    </dataValidation>
  </dataValidations>
  <hyperlinks>
    <hyperlink ref="B56" r:id="rId1" tooltip="Download" display="https://www.trimo-group.com/files/downloads/Trimoterm Fireproof Panels Brochure.pdf" xr:uid="{571A29DA-E78B-43A9-B45C-D9F4C7EF6792}"/>
    <hyperlink ref="B58" r:id="rId2" display="pack" xr:uid="{E1EB70F0-3235-4E77-8F2F-7EC47D0BA162}"/>
    <hyperlink ref="B54" r:id="rId3" tooltip="Download" display="https://www.trimo-group.com/files/downloads/Trimoterm Technical Specification.pdf" xr:uid="{3EFDF0AA-3071-4780-9AA2-1E10B5554320}"/>
    <hyperlink ref="B55" r:id="rId4" xr:uid="{3B35498B-9A74-41DA-803E-0B632CC2EED8}"/>
  </hyperlinks>
  <pageMargins left="0.39370078740157483" right="0.39370078740157483" top="0.39370078740157483" bottom="0.39370078740157483" header="0.31496062992125984" footer="0.31496062992125984"/>
  <pageSetup paperSize="9" scale="56" pageOrder="overThenDown" orientation="landscape" r:id="rId5"/>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4" id="{00000000-000E-0000-0100-000004000000}">
            <xm:f>COUNTIF(List_Values!$A$2:$A$11,I24)=0</xm:f>
            <x14:dxf>
              <fill>
                <patternFill patternType="solid">
                  <bgColor rgb="FFFFC7CE"/>
                </patternFill>
              </fill>
            </x14:dxf>
          </x14:cfRule>
          <xm:sqref>I24:I34</xm:sqref>
        </x14:conditionalFormatting>
        <x14:conditionalFormatting xmlns:xm="http://schemas.microsoft.com/office/excel/2006/main">
          <x14:cfRule type="expression" priority="5" id="{00000000-000E-0000-0100-000005000000}">
            <xm:f>COUNTIF(List_Values!$A$2:$A$11,M24)=0</xm:f>
            <x14:dxf>
              <fill>
                <patternFill patternType="solid">
                  <bgColor rgb="FFFFC7CE"/>
                </patternFill>
              </fill>
            </x14:dxf>
          </x14:cfRule>
          <xm:sqref>M24:M34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EACDF0AC-02FA-458D-BE1F-D672031E2AE4}">
          <x14:formula1>
            <xm:f>List_Values!$A$2:$A$11</xm:f>
          </x14:formula1>
          <xm:sqref>M24:M34 I24:I34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
  <dimension ref="A1:U74"/>
  <sheetViews>
    <sheetView showGridLines="0" zoomScaleNormal="100" zoomScaleSheetLayoutView="70" workbookViewId="0">
      <selection activeCell="I6" sqref="I6"/>
    </sheetView>
  </sheetViews>
  <sheetFormatPr defaultRowHeight="14.25" x14ac:dyDescent="0.2"/>
  <cols>
    <col min="1" max="1" width="17.625" style="46" customWidth="1"/>
    <col min="2" max="2" width="14.625" style="46" customWidth="1"/>
    <col min="3" max="9" width="10.625" style="46" customWidth="1"/>
    <col min="10" max="10" width="11.5" style="46" customWidth="1"/>
    <col min="11" max="11" width="10.75" style="46" customWidth="1"/>
    <col min="12" max="12" width="10.625" style="46" customWidth="1"/>
    <col min="13" max="14" width="12.625" style="46" customWidth="1"/>
    <col min="15" max="16" width="10.625" style="46" customWidth="1"/>
    <col min="17" max="18" width="12.625" style="46" customWidth="1"/>
    <col min="19" max="19" width="10.625" style="46" customWidth="1"/>
    <col min="20" max="20" width="24.625" style="46" customWidth="1"/>
    <col min="21" max="21" width="10.625" style="46" customWidth="1"/>
    <col min="22" max="16384" width="9" style="46"/>
  </cols>
  <sheetData>
    <row r="1" spans="1:21" s="73" customFormat="1" ht="15.75" x14ac:dyDescent="0.25">
      <c r="B1" s="74"/>
      <c r="C1" s="75" t="s">
        <v>89</v>
      </c>
    </row>
    <row r="2" spans="1:21" s="73" customFormat="1" ht="26.25" x14ac:dyDescent="0.4">
      <c r="A2" s="76"/>
      <c r="B2" s="74"/>
      <c r="C2" s="77" t="s">
        <v>102</v>
      </c>
    </row>
    <row r="3" spans="1:21" s="73" customFormat="1" ht="15.75" x14ac:dyDescent="0.25">
      <c r="A3" s="76"/>
      <c r="B3" s="74"/>
      <c r="C3" s="78" t="s">
        <v>81</v>
      </c>
      <c r="D3" s="79" t="str" cm="1">
        <f t="array" ref="D3">LOOKUP(2,1/(Updates!A:A&lt;&gt;""),Updates!A:A)</f>
        <v>1.2</v>
      </c>
      <c r="E3" s="90" t="s">
        <v>99</v>
      </c>
    </row>
    <row r="4" spans="1:21" s="73" customFormat="1" ht="14.25" customHeight="1" x14ac:dyDescent="0.25">
      <c r="H4" s="76"/>
    </row>
    <row r="5" spans="1:21" ht="15" x14ac:dyDescent="0.25">
      <c r="A5" s="80" t="s">
        <v>37</v>
      </c>
      <c r="B5" s="81" t="str">
        <f>IF('FTV Panel'!B5=0,"",'FTV Panel'!B5)</f>
        <v/>
      </c>
      <c r="C5" s="82"/>
    </row>
    <row r="6" spans="1:21" ht="15" x14ac:dyDescent="0.25">
      <c r="A6" s="80" t="s">
        <v>62</v>
      </c>
      <c r="B6" s="81" t="str">
        <f>IF('FTV Panel'!B6=0,"",'FTV Panel'!B6)</f>
        <v/>
      </c>
      <c r="C6" s="82"/>
    </row>
    <row r="7" spans="1:21" ht="15" x14ac:dyDescent="0.25">
      <c r="A7" s="80" t="s">
        <v>36</v>
      </c>
      <c r="B7" s="81" t="str">
        <f>IF('FTV Panel'!B7=0,"",'FTV Panel'!B7)</f>
        <v/>
      </c>
      <c r="C7" s="82"/>
    </row>
    <row r="8" spans="1:21" ht="15" x14ac:dyDescent="0.25">
      <c r="A8" s="80" t="s">
        <v>44</v>
      </c>
      <c r="B8" s="81" t="str">
        <f>IF('FTV Panel'!B8=0,"",'FTV Panel'!B8)</f>
        <v/>
      </c>
      <c r="C8" s="82"/>
    </row>
    <row r="9" spans="1:21" ht="15" x14ac:dyDescent="0.25">
      <c r="A9" s="80" t="s">
        <v>45</v>
      </c>
      <c r="B9" s="81" t="str">
        <f>IF('FTV Panel'!B9=0,"",'FTV Panel'!B9)</f>
        <v/>
      </c>
      <c r="C9" s="82"/>
    </row>
    <row r="10" spans="1:21" ht="14.25" customHeight="1" x14ac:dyDescent="0.2"/>
    <row r="11" spans="1:21" x14ac:dyDescent="0.2">
      <c r="T11" s="72"/>
      <c r="U11" s="72"/>
    </row>
    <row r="12" spans="1:21" ht="15" x14ac:dyDescent="0.25">
      <c r="A12" s="80" t="s">
        <v>46</v>
      </c>
      <c r="B12" s="81" t="str">
        <f>IF('FTV Panel'!B12=0,"",'FTV Panel'!B12)</f>
        <v/>
      </c>
      <c r="C12" s="83"/>
      <c r="T12" s="72"/>
      <c r="U12" s="72"/>
    </row>
    <row r="13" spans="1:21" ht="15" x14ac:dyDescent="0.25">
      <c r="A13" s="80" t="s">
        <v>42</v>
      </c>
      <c r="B13" s="81" t="str">
        <f>IF('FTV Panel'!B13=0,"",'FTV Panel'!B13)</f>
        <v/>
      </c>
      <c r="C13" s="83"/>
      <c r="M13" s="50"/>
      <c r="T13" s="72"/>
      <c r="U13" s="72"/>
    </row>
    <row r="14" spans="1:21" ht="15" x14ac:dyDescent="0.25">
      <c r="A14" s="80" t="s">
        <v>34</v>
      </c>
      <c r="B14" s="81" t="str">
        <f>IF('FTV Panel'!B14=0,"",'FTV Panel'!B14)</f>
        <v/>
      </c>
      <c r="C14" s="83"/>
      <c r="T14" s="72"/>
      <c r="U14" s="72"/>
    </row>
    <row r="17" spans="1:21" ht="15" x14ac:dyDescent="0.25">
      <c r="A17" s="80" t="s">
        <v>33</v>
      </c>
      <c r="B17" s="81" t="str">
        <f>IF('FTV Panel'!B17=0,"",'FTV Panel'!B17)</f>
        <v/>
      </c>
      <c r="C17" s="83"/>
    </row>
    <row r="21" spans="1:21" s="73" customFormat="1" ht="15.75" customHeight="1" x14ac:dyDescent="0.2">
      <c r="A21" s="101" t="s">
        <v>39</v>
      </c>
      <c r="B21" s="101"/>
      <c r="C21" s="101"/>
      <c r="D21" s="101" t="s">
        <v>41</v>
      </c>
      <c r="E21" s="101"/>
      <c r="F21" s="101"/>
      <c r="G21" s="101" t="s">
        <v>38</v>
      </c>
      <c r="H21" s="101"/>
      <c r="I21" s="101"/>
      <c r="J21" s="101" t="s">
        <v>11</v>
      </c>
      <c r="K21" s="101"/>
      <c r="L21" s="98" t="s">
        <v>69</v>
      </c>
      <c r="M21" s="99"/>
      <c r="N21" s="99"/>
      <c r="O21" s="100"/>
      <c r="P21" s="98" t="s">
        <v>70</v>
      </c>
      <c r="Q21" s="99"/>
      <c r="R21" s="99"/>
      <c r="S21" s="100"/>
      <c r="T21" s="84" t="s">
        <v>7</v>
      </c>
      <c r="U21" s="84" t="s">
        <v>40</v>
      </c>
    </row>
    <row r="22" spans="1:21" ht="3" customHeight="1" x14ac:dyDescent="0.25">
      <c r="A22" s="51"/>
      <c r="B22" s="51"/>
      <c r="C22" s="51"/>
      <c r="D22" s="51"/>
      <c r="E22" s="51"/>
      <c r="F22" s="51"/>
      <c r="G22" s="51"/>
      <c r="H22" s="51"/>
      <c r="I22" s="51"/>
      <c r="J22" s="51"/>
      <c r="K22" s="51"/>
      <c r="L22" s="51"/>
      <c r="M22" s="51"/>
      <c r="N22" s="51"/>
      <c r="O22" s="51"/>
      <c r="P22" s="51"/>
      <c r="Q22" s="51"/>
      <c r="R22" s="51"/>
      <c r="S22" s="51"/>
      <c r="T22" s="51"/>
      <c r="U22" s="51"/>
    </row>
    <row r="23" spans="1:21" s="73" customFormat="1" ht="45" x14ac:dyDescent="0.2">
      <c r="A23" s="85" t="s">
        <v>5</v>
      </c>
      <c r="B23" s="86" t="s">
        <v>13</v>
      </c>
      <c r="C23" s="86" t="s">
        <v>18</v>
      </c>
      <c r="D23" s="86" t="s">
        <v>20</v>
      </c>
      <c r="E23" s="86" t="s">
        <v>21</v>
      </c>
      <c r="F23" s="86" t="s">
        <v>26</v>
      </c>
      <c r="G23" s="86" t="s">
        <v>91</v>
      </c>
      <c r="H23" s="86" t="s">
        <v>16</v>
      </c>
      <c r="I23" s="86" t="s">
        <v>8</v>
      </c>
      <c r="J23" s="86" t="s">
        <v>11</v>
      </c>
      <c r="K23" s="86" t="s">
        <v>6</v>
      </c>
      <c r="L23" s="86" t="s">
        <v>71</v>
      </c>
      <c r="M23" s="86" t="s">
        <v>72</v>
      </c>
      <c r="N23" s="86" t="s">
        <v>73</v>
      </c>
      <c r="O23" s="86" t="s">
        <v>74</v>
      </c>
      <c r="P23" s="86" t="s">
        <v>75</v>
      </c>
      <c r="Q23" s="86" t="s">
        <v>76</v>
      </c>
      <c r="R23" s="86" t="s">
        <v>77</v>
      </c>
      <c r="S23" s="86" t="s">
        <v>78</v>
      </c>
      <c r="T23" s="86" t="s">
        <v>7</v>
      </c>
      <c r="U23" s="87" t="s">
        <v>86</v>
      </c>
    </row>
    <row r="24" spans="1:21" x14ac:dyDescent="0.2">
      <c r="A24" s="18"/>
      <c r="B24" s="4"/>
      <c r="C24" s="4"/>
      <c r="D24" s="5"/>
      <c r="E24" s="5"/>
      <c r="F24" s="5"/>
      <c r="G24" s="8">
        <f>D24+E24</f>
        <v>0</v>
      </c>
      <c r="H24" s="4"/>
      <c r="I24" s="6"/>
      <c r="J24" s="4" t="s">
        <v>0</v>
      </c>
      <c r="K24" s="4"/>
      <c r="L24" s="13"/>
      <c r="M24" s="4"/>
      <c r="N24" s="4"/>
      <c r="O24" s="4"/>
      <c r="P24" s="12"/>
      <c r="Q24" s="4"/>
      <c r="R24" s="4"/>
      <c r="S24" s="4"/>
      <c r="T24" s="7"/>
      <c r="U24" s="19">
        <f>C24*G24/1000*I24/1000</f>
        <v>0</v>
      </c>
    </row>
    <row r="25" spans="1:21" x14ac:dyDescent="0.2">
      <c r="A25" s="18"/>
      <c r="B25" s="4"/>
      <c r="C25" s="4"/>
      <c r="D25" s="5"/>
      <c r="E25" s="5"/>
      <c r="F25" s="5"/>
      <c r="G25" s="8">
        <f t="shared" ref="G25:G26" si="0">D25+E25</f>
        <v>0</v>
      </c>
      <c r="H25" s="4"/>
      <c r="I25" s="6"/>
      <c r="J25" s="4" t="s">
        <v>0</v>
      </c>
      <c r="K25" s="4"/>
      <c r="L25" s="13"/>
      <c r="M25" s="4"/>
      <c r="N25" s="4"/>
      <c r="O25" s="4"/>
      <c r="P25" s="13"/>
      <c r="Q25" s="4"/>
      <c r="R25" s="4"/>
      <c r="S25" s="4"/>
      <c r="T25" s="7"/>
      <c r="U25" s="19">
        <f>C25*G25/1000*I25/1000</f>
        <v>0</v>
      </c>
    </row>
    <row r="26" spans="1:21" x14ac:dyDescent="0.2">
      <c r="A26" s="18"/>
      <c r="B26" s="4"/>
      <c r="C26" s="4"/>
      <c r="D26" s="5"/>
      <c r="E26" s="5"/>
      <c r="F26" s="5"/>
      <c r="G26" s="8">
        <f t="shared" si="0"/>
        <v>0</v>
      </c>
      <c r="H26" s="4"/>
      <c r="I26" s="6"/>
      <c r="J26" s="4" t="s">
        <v>0</v>
      </c>
      <c r="K26" s="4"/>
      <c r="L26" s="13"/>
      <c r="M26" s="4"/>
      <c r="N26" s="4"/>
      <c r="O26" s="4"/>
      <c r="P26" s="13"/>
      <c r="Q26" s="4"/>
      <c r="R26" s="4"/>
      <c r="S26" s="4"/>
      <c r="T26" s="7"/>
      <c r="U26" s="19">
        <f>C26*G26/1000*I26/1000</f>
        <v>0</v>
      </c>
    </row>
    <row r="27" spans="1:21" x14ac:dyDescent="0.2">
      <c r="A27" s="18"/>
      <c r="B27" s="4"/>
      <c r="C27" s="4"/>
      <c r="D27" s="5"/>
      <c r="E27" s="5"/>
      <c r="F27" s="5"/>
      <c r="G27" s="8">
        <f>D27+E27</f>
        <v>0</v>
      </c>
      <c r="H27" s="4"/>
      <c r="I27" s="6"/>
      <c r="J27" s="4" t="s">
        <v>0</v>
      </c>
      <c r="K27" s="4"/>
      <c r="L27" s="13"/>
      <c r="M27" s="4"/>
      <c r="N27" s="4"/>
      <c r="O27" s="4"/>
      <c r="P27" s="13"/>
      <c r="Q27" s="4"/>
      <c r="R27" s="4"/>
      <c r="S27" s="4"/>
      <c r="T27" s="7"/>
      <c r="U27" s="19">
        <f>C27*G27/1000*I27/1000</f>
        <v>0</v>
      </c>
    </row>
    <row r="28" spans="1:21" x14ac:dyDescent="0.2">
      <c r="A28" s="18"/>
      <c r="B28" s="4"/>
      <c r="C28" s="4"/>
      <c r="D28" s="5"/>
      <c r="E28" s="5"/>
      <c r="F28" s="5"/>
      <c r="G28" s="8">
        <f t="shared" ref="G28:G32" si="1">D28+E28</f>
        <v>0</v>
      </c>
      <c r="H28" s="4"/>
      <c r="I28" s="6"/>
      <c r="J28" s="4" t="s">
        <v>0</v>
      </c>
      <c r="K28" s="4"/>
      <c r="L28" s="13"/>
      <c r="M28" s="4"/>
      <c r="N28" s="4"/>
      <c r="O28" s="4"/>
      <c r="P28" s="13"/>
      <c r="Q28" s="4"/>
      <c r="R28" s="4"/>
      <c r="S28" s="4"/>
      <c r="T28" s="7"/>
      <c r="U28" s="19">
        <f t="shared" ref="U28:U32" si="2">C28*G28/1000*I28/1000</f>
        <v>0</v>
      </c>
    </row>
    <row r="29" spans="1:21" x14ac:dyDescent="0.2">
      <c r="A29" s="18"/>
      <c r="B29" s="4"/>
      <c r="C29" s="4"/>
      <c r="D29" s="5"/>
      <c r="E29" s="5"/>
      <c r="F29" s="5"/>
      <c r="G29" s="8">
        <f t="shared" si="1"/>
        <v>0</v>
      </c>
      <c r="H29" s="4"/>
      <c r="I29" s="6"/>
      <c r="J29" s="4" t="s">
        <v>0</v>
      </c>
      <c r="K29" s="4"/>
      <c r="L29" s="13"/>
      <c r="M29" s="4"/>
      <c r="N29" s="4"/>
      <c r="O29" s="4"/>
      <c r="P29" s="13"/>
      <c r="Q29" s="4"/>
      <c r="R29" s="4"/>
      <c r="S29" s="4"/>
      <c r="T29" s="7"/>
      <c r="U29" s="19">
        <f t="shared" si="2"/>
        <v>0</v>
      </c>
    </row>
    <row r="30" spans="1:21" x14ac:dyDescent="0.2">
      <c r="A30" s="18"/>
      <c r="B30" s="4"/>
      <c r="C30" s="4"/>
      <c r="D30" s="5"/>
      <c r="E30" s="5"/>
      <c r="F30" s="5"/>
      <c r="G30" s="8">
        <f t="shared" si="1"/>
        <v>0</v>
      </c>
      <c r="H30" s="4"/>
      <c r="I30" s="6"/>
      <c r="J30" s="4" t="s">
        <v>0</v>
      </c>
      <c r="K30" s="4"/>
      <c r="L30" s="13"/>
      <c r="M30" s="4"/>
      <c r="N30" s="4"/>
      <c r="O30" s="4"/>
      <c r="P30" s="13"/>
      <c r="Q30" s="4"/>
      <c r="R30" s="4"/>
      <c r="S30" s="4"/>
      <c r="T30" s="7"/>
      <c r="U30" s="19">
        <f t="shared" si="2"/>
        <v>0</v>
      </c>
    </row>
    <row r="31" spans="1:21" x14ac:dyDescent="0.2">
      <c r="A31" s="18"/>
      <c r="B31" s="4"/>
      <c r="C31" s="4"/>
      <c r="D31" s="5"/>
      <c r="E31" s="5"/>
      <c r="F31" s="5"/>
      <c r="G31" s="8">
        <f t="shared" si="1"/>
        <v>0</v>
      </c>
      <c r="H31" s="4"/>
      <c r="I31" s="6"/>
      <c r="J31" s="4" t="s">
        <v>0</v>
      </c>
      <c r="K31" s="4"/>
      <c r="L31" s="13"/>
      <c r="M31" s="4"/>
      <c r="N31" s="4"/>
      <c r="O31" s="4"/>
      <c r="P31" s="13"/>
      <c r="Q31" s="4"/>
      <c r="R31" s="4"/>
      <c r="S31" s="4"/>
      <c r="T31" s="7"/>
      <c r="U31" s="19">
        <f t="shared" si="2"/>
        <v>0</v>
      </c>
    </row>
    <row r="32" spans="1:21" x14ac:dyDescent="0.2">
      <c r="A32" s="18"/>
      <c r="B32" s="4"/>
      <c r="C32" s="4"/>
      <c r="D32" s="5"/>
      <c r="E32" s="5"/>
      <c r="F32" s="5"/>
      <c r="G32" s="8">
        <f t="shared" si="1"/>
        <v>0</v>
      </c>
      <c r="H32" s="4"/>
      <c r="I32" s="6"/>
      <c r="J32" s="4" t="s">
        <v>0</v>
      </c>
      <c r="K32" s="4"/>
      <c r="L32" s="13"/>
      <c r="M32" s="4"/>
      <c r="N32" s="4"/>
      <c r="O32" s="4"/>
      <c r="P32" s="13"/>
      <c r="Q32" s="4"/>
      <c r="R32" s="4"/>
      <c r="S32" s="4"/>
      <c r="T32" s="7"/>
      <c r="U32" s="19">
        <f t="shared" si="2"/>
        <v>0</v>
      </c>
    </row>
    <row r="33" spans="1:21" x14ac:dyDescent="0.2">
      <c r="A33" s="20" t="s">
        <v>14</v>
      </c>
      <c r="B33" s="21" t="s">
        <v>2</v>
      </c>
      <c r="C33" s="21">
        <v>0</v>
      </c>
      <c r="D33" s="22">
        <v>1000</v>
      </c>
      <c r="E33" s="22">
        <v>1000</v>
      </c>
      <c r="F33" s="22">
        <v>90</v>
      </c>
      <c r="G33" s="36">
        <f>D33+E33</f>
        <v>2000</v>
      </c>
      <c r="H33" s="21">
        <v>150</v>
      </c>
      <c r="I33" s="23">
        <v>1000</v>
      </c>
      <c r="J33" s="21" t="s">
        <v>0</v>
      </c>
      <c r="K33" s="21" t="s">
        <v>10</v>
      </c>
      <c r="L33" s="37">
        <v>0.6</v>
      </c>
      <c r="M33" s="21" t="s">
        <v>79</v>
      </c>
      <c r="N33" s="21" t="s">
        <v>60</v>
      </c>
      <c r="O33" s="21" t="s">
        <v>17</v>
      </c>
      <c r="P33" s="37">
        <v>0.5</v>
      </c>
      <c r="Q33" s="21" t="s">
        <v>79</v>
      </c>
      <c r="R33" s="21" t="s">
        <v>60</v>
      </c>
      <c r="S33" s="21" t="s">
        <v>59</v>
      </c>
      <c r="T33" s="25" t="s">
        <v>12</v>
      </c>
      <c r="U33" s="26">
        <f>C33*G33/1000*I33/1000</f>
        <v>0</v>
      </c>
    </row>
    <row r="34" spans="1:21" x14ac:dyDescent="0.2">
      <c r="A34" s="27"/>
      <c r="B34" s="28"/>
      <c r="C34" s="28"/>
      <c r="D34" s="29"/>
      <c r="E34" s="29"/>
      <c r="F34" s="29"/>
      <c r="G34" s="38"/>
      <c r="H34" s="28"/>
      <c r="I34" s="28"/>
      <c r="J34" s="28"/>
      <c r="K34" s="28"/>
      <c r="L34" s="28"/>
      <c r="M34" s="28"/>
      <c r="N34" s="28"/>
      <c r="O34" s="28"/>
      <c r="P34" s="28"/>
      <c r="Q34" s="28"/>
      <c r="R34" s="28"/>
      <c r="S34" s="28"/>
      <c r="T34" s="39" t="s">
        <v>1</v>
      </c>
      <c r="U34" s="30">
        <f>SUBTOTAL(109,Table2[Total
Q×L×M '[m2']])</f>
        <v>0</v>
      </c>
    </row>
    <row r="35" spans="1:21" x14ac:dyDescent="0.2">
      <c r="A35" s="50"/>
      <c r="C35" s="52"/>
      <c r="T35" s="53"/>
      <c r="U35" s="54"/>
    </row>
    <row r="38" spans="1:21" ht="15" x14ac:dyDescent="0.25">
      <c r="A38" s="47" t="s">
        <v>65</v>
      </c>
    </row>
    <row r="39" spans="1:21" ht="14.25" customHeight="1" x14ac:dyDescent="0.2"/>
    <row r="40" spans="1:21" ht="14.25" customHeight="1" x14ac:dyDescent="0.25">
      <c r="A40" s="46" t="s">
        <v>66</v>
      </c>
      <c r="U40" s="55"/>
    </row>
    <row r="41" spans="1:21" ht="14.25" customHeight="1" x14ac:dyDescent="0.25">
      <c r="U41" s="55"/>
    </row>
    <row r="42" spans="1:21" ht="14.25" customHeight="1" x14ac:dyDescent="0.25">
      <c r="A42" s="46" t="s">
        <v>67</v>
      </c>
      <c r="U42" s="55"/>
    </row>
    <row r="43" spans="1:21" ht="14.25" customHeight="1" x14ac:dyDescent="0.25">
      <c r="A43" s="46" t="s">
        <v>68</v>
      </c>
      <c r="U43" s="55"/>
    </row>
    <row r="44" spans="1:21" ht="14.25" customHeight="1" x14ac:dyDescent="0.25">
      <c r="U44" s="55"/>
    </row>
    <row r="45" spans="1:21" ht="14.25" customHeight="1" x14ac:dyDescent="0.25">
      <c r="B45" s="48" t="s">
        <v>52</v>
      </c>
      <c r="C45" s="46" t="s">
        <v>51</v>
      </c>
      <c r="U45" s="55"/>
    </row>
    <row r="46" spans="1:21" ht="14.25" customHeight="1" x14ac:dyDescent="0.25">
      <c r="B46" s="7" t="s">
        <v>53</v>
      </c>
      <c r="C46" s="56" t="s">
        <v>56</v>
      </c>
      <c r="D46" s="56"/>
      <c r="E46" s="56"/>
      <c r="U46" s="55"/>
    </row>
    <row r="47" spans="1:21" ht="14.25" customHeight="1" x14ac:dyDescent="0.25">
      <c r="B47" s="57" t="s">
        <v>53</v>
      </c>
      <c r="C47" s="58" t="s">
        <v>58</v>
      </c>
      <c r="D47" s="58"/>
      <c r="E47" s="58"/>
      <c r="U47" s="55"/>
    </row>
    <row r="48" spans="1:21" ht="14.25" customHeight="1" x14ac:dyDescent="0.25">
      <c r="B48" s="59" t="s">
        <v>53</v>
      </c>
      <c r="C48" s="60" t="s">
        <v>54</v>
      </c>
      <c r="D48" s="60"/>
      <c r="E48" s="60"/>
      <c r="U48" s="55"/>
    </row>
    <row r="49" spans="1:21" ht="14.25" customHeight="1" x14ac:dyDescent="0.25">
      <c r="B49" s="61" t="s">
        <v>55</v>
      </c>
      <c r="C49" s="62" t="s">
        <v>57</v>
      </c>
      <c r="D49" s="62"/>
      <c r="E49" s="62"/>
      <c r="U49" s="55"/>
    </row>
    <row r="50" spans="1:21" ht="15" x14ac:dyDescent="0.25">
      <c r="U50" s="55"/>
    </row>
    <row r="51" spans="1:21" ht="15" x14ac:dyDescent="0.25">
      <c r="A51" s="47" t="s">
        <v>47</v>
      </c>
      <c r="U51" s="55"/>
    </row>
    <row r="53" spans="1:21" ht="15" x14ac:dyDescent="0.25">
      <c r="B53" s="63" t="s">
        <v>3</v>
      </c>
      <c r="U53" s="55"/>
    </row>
    <row r="54" spans="1:21" x14ac:dyDescent="0.2">
      <c r="B54" s="63" t="s">
        <v>98</v>
      </c>
    </row>
    <row r="55" spans="1:21" x14ac:dyDescent="0.2">
      <c r="B55" s="63" t="s">
        <v>4</v>
      </c>
    </row>
    <row r="57" spans="1:21" x14ac:dyDescent="0.2">
      <c r="B57" s="63" t="s">
        <v>50</v>
      </c>
    </row>
    <row r="58" spans="1:21" x14ac:dyDescent="0.2">
      <c r="B58" s="63"/>
    </row>
    <row r="59" spans="1:21" x14ac:dyDescent="0.2">
      <c r="B59" s="63"/>
    </row>
    <row r="60" spans="1:21" ht="15" x14ac:dyDescent="0.25">
      <c r="A60" s="64" t="s">
        <v>27</v>
      </c>
      <c r="B60" s="65"/>
      <c r="C60" s="65"/>
      <c r="D60" s="65"/>
      <c r="E60" s="65"/>
    </row>
    <row r="61" spans="1:21" x14ac:dyDescent="0.2">
      <c r="A61" s="65"/>
      <c r="B61" s="65"/>
      <c r="C61" s="65"/>
      <c r="D61" s="65"/>
      <c r="E61" s="65"/>
    </row>
    <row r="62" spans="1:21" x14ac:dyDescent="0.2">
      <c r="A62" s="65" t="s">
        <v>25</v>
      </c>
      <c r="C62" s="65"/>
      <c r="D62" s="65"/>
      <c r="E62" s="65"/>
      <c r="F62" s="65"/>
    </row>
    <row r="64" spans="1:21" x14ac:dyDescent="0.2">
      <c r="B64" s="66" t="s">
        <v>19</v>
      </c>
      <c r="C64" s="66" t="s">
        <v>20</v>
      </c>
      <c r="D64" s="66" t="s">
        <v>21</v>
      </c>
      <c r="E64" s="66" t="s">
        <v>29</v>
      </c>
      <c r="F64" s="65"/>
    </row>
    <row r="65" spans="2:5" x14ac:dyDescent="0.2">
      <c r="B65" s="67">
        <v>150</v>
      </c>
      <c r="C65" s="67">
        <v>1000</v>
      </c>
      <c r="D65" s="67">
        <v>1000</v>
      </c>
      <c r="E65" s="8">
        <f t="shared" ref="E65" si="3">C65+D65</f>
        <v>2000</v>
      </c>
    </row>
    <row r="66" spans="2:5" x14ac:dyDescent="0.2">
      <c r="B66" s="68" t="s">
        <v>22</v>
      </c>
      <c r="C66" s="68">
        <f>$B$65+150</f>
        <v>300</v>
      </c>
      <c r="D66" s="68">
        <f>$B$65+150</f>
        <v>300</v>
      </c>
      <c r="E66" s="68">
        <f>C66+D66</f>
        <v>600</v>
      </c>
    </row>
    <row r="67" spans="2:5" x14ac:dyDescent="0.2">
      <c r="B67" s="68" t="s">
        <v>23</v>
      </c>
      <c r="C67" s="68">
        <v>1000</v>
      </c>
      <c r="D67" s="68">
        <v>2000</v>
      </c>
      <c r="E67" s="68">
        <f t="shared" ref="E67:E68" si="4">C67+D67</f>
        <v>3000</v>
      </c>
    </row>
    <row r="68" spans="2:5" x14ac:dyDescent="0.2">
      <c r="B68" s="68" t="s">
        <v>23</v>
      </c>
      <c r="C68" s="68">
        <v>2000</v>
      </c>
      <c r="D68" s="68">
        <v>1000</v>
      </c>
      <c r="E68" s="68">
        <f t="shared" si="4"/>
        <v>3000</v>
      </c>
    </row>
    <row r="69" spans="2:5" x14ac:dyDescent="0.2">
      <c r="C69" s="71">
        <f>C66</f>
        <v>300</v>
      </c>
      <c r="D69" s="71">
        <f>D66</f>
        <v>300</v>
      </c>
      <c r="E69" s="71">
        <f t="shared" ref="E69:E74" si="5">C69+D69</f>
        <v>600</v>
      </c>
    </row>
    <row r="70" spans="2:5" x14ac:dyDescent="0.2">
      <c r="C70" s="71">
        <f>C66</f>
        <v>300</v>
      </c>
      <c r="D70" s="71">
        <f>IF(3000-C70&gt;=2000,2000,3000-C70)</f>
        <v>2000</v>
      </c>
      <c r="E70" s="71">
        <f t="shared" si="5"/>
        <v>2300</v>
      </c>
    </row>
    <row r="71" spans="2:5" x14ac:dyDescent="0.2">
      <c r="C71" s="71">
        <f>C67</f>
        <v>1000</v>
      </c>
      <c r="D71" s="71">
        <f>IF(3000-C71&gt;=2000,2000,3000-C71)</f>
        <v>2000</v>
      </c>
      <c r="E71" s="71">
        <f t="shared" si="5"/>
        <v>3000</v>
      </c>
    </row>
    <row r="72" spans="2:5" x14ac:dyDescent="0.2">
      <c r="C72" s="71">
        <f>C68</f>
        <v>2000</v>
      </c>
      <c r="D72" s="71">
        <f>IF(3000-C72&gt;=2000,2000,3000-C72)</f>
        <v>1000</v>
      </c>
      <c r="E72" s="71">
        <f t="shared" si="5"/>
        <v>3000</v>
      </c>
    </row>
    <row r="73" spans="2:5" x14ac:dyDescent="0.2">
      <c r="C73" s="71">
        <f>D70</f>
        <v>2000</v>
      </c>
      <c r="D73" s="71">
        <f>D66</f>
        <v>300</v>
      </c>
      <c r="E73" s="71">
        <f t="shared" si="5"/>
        <v>2300</v>
      </c>
    </row>
    <row r="74" spans="2:5" x14ac:dyDescent="0.2">
      <c r="C74" s="71">
        <f>C66</f>
        <v>300</v>
      </c>
      <c r="D74" s="71">
        <f>D66</f>
        <v>300</v>
      </c>
      <c r="E74" s="71">
        <f t="shared" si="5"/>
        <v>600</v>
      </c>
    </row>
  </sheetData>
  <sheetProtection sheet="1" objects="1" scenarios="1" insertRows="0" deleteRows="0"/>
  <dataConsolidate/>
  <mergeCells count="6">
    <mergeCell ref="P21:S21"/>
    <mergeCell ref="A21:C21"/>
    <mergeCell ref="G21:I21"/>
    <mergeCell ref="J21:K21"/>
    <mergeCell ref="L21:O21"/>
    <mergeCell ref="D21:F21"/>
  </mergeCells>
  <phoneticPr fontId="4" type="noConversion"/>
  <conditionalFormatting sqref="A24:K32 M24:T32 A33:T33">
    <cfRule type="expression" dxfId="181" priority="4">
      <formula>OR(A24="")</formula>
    </cfRule>
  </conditionalFormatting>
  <conditionalFormatting sqref="B65">
    <cfRule type="expression" dxfId="180" priority="46">
      <formula>NOT(OR(B65=50,B65=60,B65=80,B65=100,B65=120,B65=133,B65=150,B65=172,B65=200,B65=220,B65=240,B65=250))</formula>
    </cfRule>
  </conditionalFormatting>
  <conditionalFormatting sqref="C24:C33">
    <cfRule type="cellIs" dxfId="179" priority="41" operator="lessThan">
      <formula>0</formula>
    </cfRule>
  </conditionalFormatting>
  <conditionalFormatting sqref="C65">
    <cfRule type="expression" dxfId="178" priority="45">
      <formula>NOT(AND(C65&gt;=B65+150,C65&lt;=2000,C65&lt;=3000-D65))</formula>
    </cfRule>
  </conditionalFormatting>
  <conditionalFormatting sqref="D24:D33">
    <cfRule type="expression" dxfId="177" priority="48">
      <formula>NOT(AND(D24&gt;=H24+150,D24&lt;=2000,D24&lt;=3000-E24))</formula>
    </cfRule>
  </conditionalFormatting>
  <conditionalFormatting sqref="D65">
    <cfRule type="expression" dxfId="176" priority="44">
      <formula>NOT(AND(D65&gt;=B65+150,D65&lt;=2000,D65&lt;=3000-C65))</formula>
    </cfRule>
  </conditionalFormatting>
  <conditionalFormatting sqref="E24:E33">
    <cfRule type="expression" dxfId="175" priority="47">
      <formula>NOT(AND(E24&gt;=H24+150,E24&lt;=2000,E24&lt;=3000-D24))</formula>
    </cfRule>
  </conditionalFormatting>
  <conditionalFormatting sqref="E65">
    <cfRule type="expression" dxfId="174" priority="43">
      <formula>NOT(AND(E65&gt;=2*(B65+150),E65&lt;=3000))</formula>
    </cfRule>
  </conditionalFormatting>
  <conditionalFormatting sqref="F24:F33">
    <cfRule type="cellIs" dxfId="173" priority="42" operator="notBetween">
      <formula>75</formula>
      <formula>175</formula>
    </cfRule>
  </conditionalFormatting>
  <conditionalFormatting sqref="G24:G33">
    <cfRule type="expression" dxfId="172" priority="53">
      <formula>NOT(OR(AND(G24&gt;=2*(H24+150),G24&lt;=3000,D24&gt;0,E24&gt;0),G24=0))</formula>
    </cfRule>
  </conditionalFormatting>
  <conditionalFormatting sqref="H24:H33">
    <cfRule type="expression" dxfId="171" priority="7">
      <formula>AND(OR(D24&gt;0,E24&gt;0),H24=0)</formula>
    </cfRule>
    <cfRule type="expression" dxfId="170" priority="34">
      <formula>OR(AND(K24="Power T",OR(H24=220)))</formula>
    </cfRule>
    <cfRule type="expression" dxfId="169" priority="35">
      <formula>OR(AND(K24="Power T",OR(H24=50)),AND(K24="Power S",OR(H24=220,H24=250)),AND(K24="Perform R",OR(H24=50,H24=220,H24=250)),AND(K24="Perform C",OR(H24=220,H24=250)))</formula>
    </cfRule>
    <cfRule type="expression" dxfId="168" priority="36">
      <formula>NOT(OR(H24=50,H24=60,H24=80,H24=100,H24=120,H24=133,H24=150,H24=172,H24=200,H24=220,H24=240,H24=250))</formula>
    </cfRule>
  </conditionalFormatting>
  <conditionalFormatting sqref="I24:I33">
    <cfRule type="cellIs" dxfId="167" priority="52" operator="notBetween">
      <formula>600</formula>
      <formula>1200</formula>
    </cfRule>
  </conditionalFormatting>
  <conditionalFormatting sqref="J24:J33">
    <cfRule type="expression" dxfId="166" priority="33">
      <formula>NOT(OR(J24="FTV",J24=""))</formula>
    </cfRule>
  </conditionalFormatting>
  <conditionalFormatting sqref="K24:K33">
    <cfRule type="expression" dxfId="165" priority="30">
      <formula>OR(AND(K24="Power T",OR(H24=220)))</formula>
    </cfRule>
    <cfRule type="expression" dxfId="164" priority="31">
      <formula>OR(AND(K24="Power T",OR(H24=50)),AND(K24="Power S",OR(H24=220,H24=250)),AND(K24="Perform R",OR(H24=50,H24=220,H24=250)),AND(K24="Perform C",OR(H24=220,H24=250)))</formula>
    </cfRule>
    <cfRule type="expression" dxfId="163" priority="32">
      <formula>NOT(OR(K24="Power T",K24="Power S",K24="Perform R",K24="Perform C"))</formula>
    </cfRule>
  </conditionalFormatting>
  <conditionalFormatting sqref="L24:L32">
    <cfRule type="expression" dxfId="162" priority="1">
      <formula>OR(L24="")</formula>
    </cfRule>
    <cfRule type="expression" dxfId="161" priority="2">
      <formula>AND(O24="G",NOT(OR(L24=0.7,L24=0.75,L24=0.8)))</formula>
    </cfRule>
  </conditionalFormatting>
  <conditionalFormatting sqref="L33">
    <cfRule type="expression" dxfId="159" priority="8">
      <formula>AND(O33="G",NOT(OR(L33=0.7,L33=0.75,L33=0.8)))</formula>
    </cfRule>
    <cfRule type="expression" dxfId="158" priority="39">
      <formula>NOT(OR(L33=0.45,L33=0.5,L33=0.55,L33=0.6,L33=0.63,L33=0.65,L33=0.675,L33=0.7,L33=0.75,L33=0.8))</formula>
    </cfRule>
  </conditionalFormatting>
  <conditionalFormatting sqref="M24:M33">
    <cfRule type="expression" dxfId="157" priority="40">
      <formula>NOT(OR(M24="SP 25",M24="SP 25",M24="PVDF 25",M24="PVDF 35",M24="PUR 50",M24="PVCF 150",M24="HPS 200",M24="PRISMA",M24="PRISMA ELEMENTS",M24="Inox 304",M24="Inox 316L",M24="Inox 316"))</formula>
    </cfRule>
  </conditionalFormatting>
  <conditionalFormatting sqref="O24:O33">
    <cfRule type="expression" dxfId="156" priority="5">
      <formula>AND(O24="G",NOT(OR(L24=0.7,L24=0.75,L24=0.8)))</formula>
    </cfRule>
    <cfRule type="expression" dxfId="155" priority="50">
      <formula>NOT(OR(O24="S",O24="V",O24="V2",O24="G",O24="M",O24="M3",O24="M8"))</formula>
    </cfRule>
  </conditionalFormatting>
  <conditionalFormatting sqref="Q24:Q33">
    <cfRule type="expression" dxfId="153" priority="38">
      <formula>NOT(OR(Q24="SP 25",Q24="SP 25",Q24="PVDF 25",Q24="PVDF 35",Q24="PUR 50",Q24="PVCF 150",Q24="HPS 200",Q24="PRISMA",Q24="PRISMA ELEMENTS",Q24="Inox 304",Q24="Inox 316L",Q24="Inox 316"))</formula>
    </cfRule>
  </conditionalFormatting>
  <conditionalFormatting sqref="S24:S33">
    <cfRule type="expression" dxfId="152" priority="49">
      <formula>NOT(OR(S24="S",S24="V",S24="V2",S24="G",S24="M2"))</formula>
    </cfRule>
  </conditionalFormatting>
  <dataValidations count="12">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1200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formula1>
    </dataValidation>
    <dataValidation type="custom" allowBlank="1" sqref="D24:D33" xr:uid="{87C9657D-A158-4F24-86A9-B938966AC91B}">
      <formula1>AND(D24&gt;=H24+150,D24&lt;=2000,D24&lt;=3000-E24)</formula1>
    </dataValidation>
  </dataValidations>
  <pageMargins left="0.39370078740157483" right="0.39370078740157483" top="0.39370078740157483" bottom="0.39370078740157483" header="0.31496062992125984" footer="0.31496062992125984"/>
  <pageSetup paperSize="9" scale="49" pageOrder="overThenDown" orientation="landscape" r:id="rId1"/>
  <ignoredErrors>
    <ignoredError sqref="G24:G33"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 id="{0E753694-4564-4D91-9FF3-F7D6718DF8E3}">
            <xm:f>COUNTIF(List_Values!$A$2:$A$11,L24)=0</xm:f>
            <x14:dxf>
              <fill>
                <patternFill patternType="solid">
                  <bgColor rgb="FFFFC7CE"/>
                </patternFill>
              </fill>
            </x14:dxf>
          </x14:cfRule>
          <xm:sqref>L24:L32</xm:sqref>
        </x14:conditionalFormatting>
        <x14:conditionalFormatting xmlns:xm="http://schemas.microsoft.com/office/excel/2006/main">
          <x14:cfRule type="expression" priority="37" id="{00000000-000E-0000-0200-000022000000}">
            <xm:f>COUNTIF(List_Values!$A$2:$A$11,P24)=0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8EA2EF7-3067-4E5A-84A3-857C0B2B5E8D}">
          <x14:formula1>
            <xm:f>List_Values!$A$2:$A$11</xm:f>
          </x14:formula1>
          <xm:sqref>P24:P33 L24:L33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W67"/>
  <sheetViews>
    <sheetView showGridLines="0" zoomScaleNormal="100" zoomScaleSheetLayoutView="70" workbookViewId="0">
      <selection activeCell="M5" sqref="M5"/>
    </sheetView>
  </sheetViews>
  <sheetFormatPr defaultRowHeight="14.25" x14ac:dyDescent="0.2"/>
  <cols>
    <col min="1" max="1" width="17.625" style="46" customWidth="1"/>
    <col min="2" max="2" width="14.625" style="46" customWidth="1"/>
    <col min="3" max="11" width="10.625" style="46" customWidth="1"/>
    <col min="12" max="12" width="11.5" style="46" customWidth="1"/>
    <col min="13" max="13" width="10.75" style="46" customWidth="1"/>
    <col min="14" max="14" width="10.625" style="46" customWidth="1"/>
    <col min="15" max="16" width="12.625" style="46" customWidth="1"/>
    <col min="17" max="18" width="10.625" style="46" customWidth="1"/>
    <col min="19" max="20" width="12.625" style="46" customWidth="1"/>
    <col min="21" max="21" width="10.625" style="46" customWidth="1"/>
    <col min="22" max="22" width="24.625" style="46" customWidth="1"/>
    <col min="23" max="23" width="10.625" style="46" customWidth="1"/>
    <col min="24" max="16384" width="9" style="46"/>
  </cols>
  <sheetData>
    <row r="1" spans="1:23" s="73" customFormat="1" ht="15.75" x14ac:dyDescent="0.25">
      <c r="B1" s="74"/>
      <c r="C1" s="75" t="s">
        <v>89</v>
      </c>
    </row>
    <row r="2" spans="1:23" s="73" customFormat="1" ht="26.25" x14ac:dyDescent="0.4">
      <c r="C2" s="77" t="s">
        <v>101</v>
      </c>
    </row>
    <row r="3" spans="1:23" s="73" customFormat="1" ht="15.75" x14ac:dyDescent="0.25">
      <c r="C3" s="78" t="s">
        <v>81</v>
      </c>
      <c r="D3" s="79" t="str" cm="1">
        <f t="array" ref="D3">LOOKUP(2,1/(Updates!A:A&lt;&gt;""),Updates!A:A)</f>
        <v>1.2</v>
      </c>
      <c r="E3" s="90" t="s">
        <v>99</v>
      </c>
      <c r="G3" s="76"/>
    </row>
    <row r="4" spans="1:23" s="73" customFormat="1" x14ac:dyDescent="0.2"/>
    <row r="5" spans="1:23" ht="15" x14ac:dyDescent="0.25">
      <c r="A5" s="80" t="s">
        <v>37</v>
      </c>
      <c r="B5" s="81" t="str">
        <f>IF('FTV Panel'!B5=0,"",'FTV Panel'!B5)</f>
        <v/>
      </c>
      <c r="C5" s="82"/>
    </row>
    <row r="6" spans="1:23" ht="15" x14ac:dyDescent="0.25">
      <c r="A6" s="80" t="s">
        <v>62</v>
      </c>
      <c r="B6" s="81" t="str">
        <f>IF('FTV Panel'!B6=0,"",'FTV Panel'!B6)</f>
        <v/>
      </c>
      <c r="C6" s="82"/>
    </row>
    <row r="7" spans="1:23" ht="15" x14ac:dyDescent="0.25">
      <c r="A7" s="80" t="s">
        <v>36</v>
      </c>
      <c r="B7" s="81" t="str">
        <f>IF('FTV Panel'!B7=0,"",'FTV Panel'!B7)</f>
        <v/>
      </c>
      <c r="C7" s="82"/>
    </row>
    <row r="8" spans="1:23" ht="15" x14ac:dyDescent="0.25">
      <c r="A8" s="80" t="s">
        <v>44</v>
      </c>
      <c r="B8" s="81" t="str">
        <f>IF('FTV Panel'!B8=0,"",'FTV Panel'!B8)</f>
        <v/>
      </c>
      <c r="C8" s="82"/>
    </row>
    <row r="9" spans="1:23" ht="15" x14ac:dyDescent="0.25">
      <c r="A9" s="80" t="s">
        <v>45</v>
      </c>
      <c r="B9" s="81" t="str">
        <f>IF('FTV Panel'!B9=0,"",'FTV Panel'!B9)</f>
        <v/>
      </c>
      <c r="C9" s="82"/>
    </row>
    <row r="11" spans="1:23" x14ac:dyDescent="0.2">
      <c r="V11" s="72"/>
      <c r="W11" s="72"/>
    </row>
    <row r="12" spans="1:23" ht="15" x14ac:dyDescent="0.25">
      <c r="A12" s="80" t="s">
        <v>46</v>
      </c>
      <c r="B12" s="81" t="str">
        <f>IF('FTV Panel'!B12=0,"",'FTV Panel'!B12)</f>
        <v/>
      </c>
      <c r="C12" s="82"/>
      <c r="V12" s="72"/>
      <c r="W12" s="72"/>
    </row>
    <row r="13" spans="1:23" ht="15" x14ac:dyDescent="0.25">
      <c r="A13" s="80" t="s">
        <v>42</v>
      </c>
      <c r="B13" s="81" t="str">
        <f>IF('FTV Panel'!B13=0,"",'FTV Panel'!B13)</f>
        <v/>
      </c>
      <c r="C13" s="82"/>
      <c r="M13" s="50"/>
      <c r="V13" s="72"/>
      <c r="W13" s="72"/>
    </row>
    <row r="14" spans="1:23" ht="15" x14ac:dyDescent="0.25">
      <c r="A14" s="80" t="s">
        <v>34</v>
      </c>
      <c r="B14" s="81" t="str">
        <f>IF('FTV Panel'!B14=0,"",'FTV Panel'!B14)</f>
        <v/>
      </c>
      <c r="C14" s="82"/>
    </row>
    <row r="17" spans="1:23" ht="15" x14ac:dyDescent="0.25">
      <c r="A17" s="80" t="s">
        <v>33</v>
      </c>
      <c r="B17" s="81" t="str">
        <f>IF('FTV Panel'!B17=0,"",'FTV Panel'!B17)</f>
        <v/>
      </c>
      <c r="C17" s="82"/>
    </row>
    <row r="21" spans="1:23" s="73" customFormat="1" ht="15.75" customHeight="1" x14ac:dyDescent="0.2">
      <c r="A21" s="101" t="s">
        <v>39</v>
      </c>
      <c r="B21" s="101"/>
      <c r="C21" s="101"/>
      <c r="D21" s="101" t="s">
        <v>41</v>
      </c>
      <c r="E21" s="101"/>
      <c r="F21" s="101"/>
      <c r="G21" s="101"/>
      <c r="H21" s="101"/>
      <c r="I21" s="101" t="s">
        <v>38</v>
      </c>
      <c r="J21" s="101"/>
      <c r="K21" s="101"/>
      <c r="L21" s="101" t="s">
        <v>11</v>
      </c>
      <c r="M21" s="101"/>
      <c r="N21" s="98" t="s">
        <v>69</v>
      </c>
      <c r="O21" s="99"/>
      <c r="P21" s="99"/>
      <c r="Q21" s="100"/>
      <c r="R21" s="98" t="s">
        <v>70</v>
      </c>
      <c r="S21" s="99"/>
      <c r="T21" s="99"/>
      <c r="U21" s="100"/>
      <c r="V21" s="84" t="s">
        <v>7</v>
      </c>
      <c r="W21" s="84" t="s">
        <v>40</v>
      </c>
    </row>
    <row r="22" spans="1:23" ht="3"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51"/>
    </row>
    <row r="23" spans="1:23" s="73" customFormat="1" ht="45" x14ac:dyDescent="0.2">
      <c r="A23" s="85" t="s">
        <v>5</v>
      </c>
      <c r="B23" s="86" t="s">
        <v>13</v>
      </c>
      <c r="C23" s="86" t="s">
        <v>18</v>
      </c>
      <c r="D23" s="86" t="s">
        <v>20</v>
      </c>
      <c r="E23" s="86" t="s">
        <v>21</v>
      </c>
      <c r="F23" s="86" t="s">
        <v>24</v>
      </c>
      <c r="G23" s="86" t="s">
        <v>32</v>
      </c>
      <c r="H23" s="86" t="s">
        <v>31</v>
      </c>
      <c r="I23" s="86" t="s">
        <v>87</v>
      </c>
      <c r="J23" s="86" t="s">
        <v>16</v>
      </c>
      <c r="K23" s="86" t="s">
        <v>8</v>
      </c>
      <c r="L23" s="86" t="s">
        <v>11</v>
      </c>
      <c r="M23" s="86" t="s">
        <v>6</v>
      </c>
      <c r="N23" s="86" t="s">
        <v>71</v>
      </c>
      <c r="O23" s="86" t="s">
        <v>72</v>
      </c>
      <c r="P23" s="86" t="s">
        <v>73</v>
      </c>
      <c r="Q23" s="86" t="s">
        <v>74</v>
      </c>
      <c r="R23" s="86" t="s">
        <v>75</v>
      </c>
      <c r="S23" s="86" t="s">
        <v>76</v>
      </c>
      <c r="T23" s="86" t="s">
        <v>77</v>
      </c>
      <c r="U23" s="86" t="s">
        <v>78</v>
      </c>
      <c r="V23" s="86" t="s">
        <v>7</v>
      </c>
      <c r="W23" s="87" t="s">
        <v>86</v>
      </c>
    </row>
    <row r="24" spans="1:23" x14ac:dyDescent="0.2">
      <c r="A24" s="18"/>
      <c r="B24" s="4"/>
      <c r="C24" s="4"/>
      <c r="D24" s="5"/>
      <c r="E24" s="5"/>
      <c r="F24" s="5"/>
      <c r="G24" s="5"/>
      <c r="H24" s="5"/>
      <c r="I24" s="8">
        <f t="shared" ref="I24:I33" si="0">D24+E24+F24</f>
        <v>0</v>
      </c>
      <c r="J24" s="4"/>
      <c r="K24" s="6"/>
      <c r="L24" s="4" t="s">
        <v>0</v>
      </c>
      <c r="M24" s="4"/>
      <c r="N24" s="12"/>
      <c r="O24" s="4"/>
      <c r="P24" s="4"/>
      <c r="Q24" s="4"/>
      <c r="R24" s="12"/>
      <c r="S24" s="4"/>
      <c r="T24" s="4"/>
      <c r="U24" s="4"/>
      <c r="V24" s="7"/>
      <c r="W24" s="19">
        <f t="shared" ref="W24:W33" si="1">C24*I24/1000*K24/1000</f>
        <v>0</v>
      </c>
    </row>
    <row r="25" spans="1:23" x14ac:dyDescent="0.2">
      <c r="A25" s="18"/>
      <c r="B25" s="4"/>
      <c r="C25" s="4"/>
      <c r="D25" s="5"/>
      <c r="E25" s="5"/>
      <c r="F25" s="5"/>
      <c r="G25" s="5"/>
      <c r="H25" s="5"/>
      <c r="I25" s="8">
        <f t="shared" si="0"/>
        <v>0</v>
      </c>
      <c r="J25" s="4"/>
      <c r="K25" s="6"/>
      <c r="L25" s="4" t="s">
        <v>0</v>
      </c>
      <c r="M25" s="4"/>
      <c r="N25" s="13"/>
      <c r="O25" s="4"/>
      <c r="P25" s="4"/>
      <c r="Q25" s="4"/>
      <c r="R25" s="13"/>
      <c r="S25" s="4"/>
      <c r="T25" s="4"/>
      <c r="U25" s="4"/>
      <c r="V25" s="7"/>
      <c r="W25" s="19">
        <f t="shared" si="1"/>
        <v>0</v>
      </c>
    </row>
    <row r="26" spans="1:23" x14ac:dyDescent="0.2">
      <c r="A26" s="18"/>
      <c r="B26" s="4"/>
      <c r="C26" s="4"/>
      <c r="D26" s="5"/>
      <c r="E26" s="5"/>
      <c r="F26" s="5"/>
      <c r="G26" s="5"/>
      <c r="H26" s="5"/>
      <c r="I26" s="8">
        <f t="shared" si="0"/>
        <v>0</v>
      </c>
      <c r="J26" s="4"/>
      <c r="K26" s="6"/>
      <c r="L26" s="4" t="s">
        <v>0</v>
      </c>
      <c r="M26" s="4"/>
      <c r="N26" s="13"/>
      <c r="O26" s="4"/>
      <c r="P26" s="4"/>
      <c r="Q26" s="4"/>
      <c r="R26" s="13"/>
      <c r="S26" s="4"/>
      <c r="T26" s="4"/>
      <c r="U26" s="4"/>
      <c r="V26" s="7"/>
      <c r="W26" s="19">
        <f t="shared" si="1"/>
        <v>0</v>
      </c>
    </row>
    <row r="27" spans="1:23" x14ac:dyDescent="0.2">
      <c r="A27" s="18"/>
      <c r="B27" s="4"/>
      <c r="C27" s="4"/>
      <c r="D27" s="5"/>
      <c r="E27" s="5"/>
      <c r="F27" s="5"/>
      <c r="G27" s="5"/>
      <c r="H27" s="5"/>
      <c r="I27" s="8">
        <f t="shared" si="0"/>
        <v>0</v>
      </c>
      <c r="J27" s="4"/>
      <c r="K27" s="6"/>
      <c r="L27" s="4" t="s">
        <v>0</v>
      </c>
      <c r="M27" s="4"/>
      <c r="N27" s="13"/>
      <c r="O27" s="4"/>
      <c r="P27" s="4"/>
      <c r="Q27" s="4"/>
      <c r="R27" s="13"/>
      <c r="S27" s="4"/>
      <c r="T27" s="4"/>
      <c r="U27" s="4"/>
      <c r="V27" s="7"/>
      <c r="W27" s="19">
        <f t="shared" si="1"/>
        <v>0</v>
      </c>
    </row>
    <row r="28" spans="1:23" x14ac:dyDescent="0.2">
      <c r="A28" s="18"/>
      <c r="B28" s="4"/>
      <c r="C28" s="4"/>
      <c r="D28" s="5"/>
      <c r="E28" s="5"/>
      <c r="F28" s="5"/>
      <c r="G28" s="5"/>
      <c r="H28" s="5"/>
      <c r="I28" s="8">
        <f t="shared" si="0"/>
        <v>0</v>
      </c>
      <c r="J28" s="4"/>
      <c r="K28" s="6"/>
      <c r="L28" s="4" t="s">
        <v>0</v>
      </c>
      <c r="M28" s="4"/>
      <c r="N28" s="13"/>
      <c r="O28" s="4"/>
      <c r="P28" s="4"/>
      <c r="Q28" s="4"/>
      <c r="R28" s="13"/>
      <c r="S28" s="4"/>
      <c r="T28" s="4"/>
      <c r="U28" s="4"/>
      <c r="V28" s="7"/>
      <c r="W28" s="19">
        <f t="shared" si="1"/>
        <v>0</v>
      </c>
    </row>
    <row r="29" spans="1:23" x14ac:dyDescent="0.2">
      <c r="A29" s="18"/>
      <c r="B29" s="4"/>
      <c r="C29" s="4"/>
      <c r="D29" s="5"/>
      <c r="E29" s="5"/>
      <c r="F29" s="5"/>
      <c r="G29" s="5"/>
      <c r="H29" s="5"/>
      <c r="I29" s="8">
        <f t="shared" si="0"/>
        <v>0</v>
      </c>
      <c r="J29" s="4"/>
      <c r="K29" s="6"/>
      <c r="L29" s="4" t="s">
        <v>0</v>
      </c>
      <c r="M29" s="4"/>
      <c r="N29" s="13"/>
      <c r="O29" s="4"/>
      <c r="P29" s="4"/>
      <c r="Q29" s="4"/>
      <c r="R29" s="13"/>
      <c r="S29" s="4"/>
      <c r="T29" s="4"/>
      <c r="U29" s="4"/>
      <c r="V29" s="7"/>
      <c r="W29" s="19">
        <f t="shared" si="1"/>
        <v>0</v>
      </c>
    </row>
    <row r="30" spans="1:23" x14ac:dyDescent="0.2">
      <c r="A30" s="18"/>
      <c r="B30" s="4"/>
      <c r="C30" s="4"/>
      <c r="D30" s="5"/>
      <c r="E30" s="5"/>
      <c r="F30" s="5"/>
      <c r="G30" s="5"/>
      <c r="H30" s="5"/>
      <c r="I30" s="8">
        <f t="shared" si="0"/>
        <v>0</v>
      </c>
      <c r="J30" s="4"/>
      <c r="K30" s="6"/>
      <c r="L30" s="4" t="s">
        <v>0</v>
      </c>
      <c r="M30" s="4"/>
      <c r="N30" s="13"/>
      <c r="O30" s="4"/>
      <c r="P30" s="4"/>
      <c r="Q30" s="4"/>
      <c r="R30" s="13"/>
      <c r="S30" s="4"/>
      <c r="T30" s="4"/>
      <c r="U30" s="4"/>
      <c r="V30" s="7"/>
      <c r="W30" s="19">
        <f t="shared" si="1"/>
        <v>0</v>
      </c>
    </row>
    <row r="31" spans="1:23" x14ac:dyDescent="0.2">
      <c r="A31" s="18"/>
      <c r="B31" s="4"/>
      <c r="C31" s="4"/>
      <c r="D31" s="5"/>
      <c r="E31" s="5"/>
      <c r="F31" s="5"/>
      <c r="G31" s="5"/>
      <c r="H31" s="5"/>
      <c r="I31" s="8">
        <f t="shared" si="0"/>
        <v>0</v>
      </c>
      <c r="J31" s="4"/>
      <c r="K31" s="6"/>
      <c r="L31" s="4" t="s">
        <v>0</v>
      </c>
      <c r="M31" s="4"/>
      <c r="N31" s="13"/>
      <c r="O31" s="4"/>
      <c r="P31" s="4"/>
      <c r="Q31" s="4"/>
      <c r="R31" s="13"/>
      <c r="S31" s="4"/>
      <c r="T31" s="4"/>
      <c r="U31" s="4"/>
      <c r="V31" s="7"/>
      <c r="W31" s="19">
        <f t="shared" si="1"/>
        <v>0</v>
      </c>
    </row>
    <row r="32" spans="1:23" x14ac:dyDescent="0.2">
      <c r="A32" s="18"/>
      <c r="B32" s="4"/>
      <c r="C32" s="4"/>
      <c r="D32" s="5"/>
      <c r="E32" s="5"/>
      <c r="F32" s="5"/>
      <c r="G32" s="5"/>
      <c r="H32" s="5"/>
      <c r="I32" s="8">
        <f t="shared" si="0"/>
        <v>0</v>
      </c>
      <c r="J32" s="4"/>
      <c r="K32" s="6"/>
      <c r="L32" s="4" t="s">
        <v>0</v>
      </c>
      <c r="M32" s="4"/>
      <c r="N32" s="13"/>
      <c r="O32" s="4"/>
      <c r="P32" s="4"/>
      <c r="Q32" s="4"/>
      <c r="R32" s="13"/>
      <c r="S32" s="4"/>
      <c r="T32" s="4"/>
      <c r="U32" s="4"/>
      <c r="V32" s="7"/>
      <c r="W32" s="19">
        <f t="shared" si="1"/>
        <v>0</v>
      </c>
    </row>
    <row r="33" spans="1:23" x14ac:dyDescent="0.2">
      <c r="A33" s="20" t="s">
        <v>15</v>
      </c>
      <c r="B33" s="21" t="s">
        <v>2</v>
      </c>
      <c r="C33" s="21">
        <v>0</v>
      </c>
      <c r="D33" s="22">
        <v>1000</v>
      </c>
      <c r="E33" s="22">
        <v>1000</v>
      </c>
      <c r="F33" s="22">
        <v>1000</v>
      </c>
      <c r="G33" s="22">
        <v>90</v>
      </c>
      <c r="H33" s="22">
        <v>90</v>
      </c>
      <c r="I33" s="36">
        <f t="shared" si="0"/>
        <v>3000</v>
      </c>
      <c r="J33" s="21">
        <v>150</v>
      </c>
      <c r="K33" s="23">
        <v>1000</v>
      </c>
      <c r="L33" s="21" t="s">
        <v>0</v>
      </c>
      <c r="M33" s="21" t="s">
        <v>10</v>
      </c>
      <c r="N33" s="24">
        <v>0.55000000000000004</v>
      </c>
      <c r="O33" s="21" t="s">
        <v>79</v>
      </c>
      <c r="P33" s="21" t="s">
        <v>60</v>
      </c>
      <c r="Q33" s="21" t="s">
        <v>17</v>
      </c>
      <c r="R33" s="24">
        <v>0.5</v>
      </c>
      <c r="S33" s="21" t="s">
        <v>79</v>
      </c>
      <c r="T33" s="21" t="s">
        <v>60</v>
      </c>
      <c r="U33" s="21" t="s">
        <v>59</v>
      </c>
      <c r="V33" s="25" t="s">
        <v>12</v>
      </c>
      <c r="W33" s="26">
        <f t="shared" si="1"/>
        <v>0</v>
      </c>
    </row>
    <row r="34" spans="1:23" x14ac:dyDescent="0.2">
      <c r="A34" s="27"/>
      <c r="B34" s="28"/>
      <c r="C34" s="28"/>
      <c r="D34" s="29"/>
      <c r="E34" s="29"/>
      <c r="F34" s="29"/>
      <c r="G34" s="29"/>
      <c r="H34" s="29"/>
      <c r="I34" s="38"/>
      <c r="J34" s="28"/>
      <c r="K34" s="28"/>
      <c r="L34" s="28"/>
      <c r="M34" s="28"/>
      <c r="N34" s="28"/>
      <c r="O34" s="28"/>
      <c r="P34" s="28"/>
      <c r="Q34" s="28"/>
      <c r="R34" s="28"/>
      <c r="S34" s="28"/>
      <c r="T34" s="28"/>
      <c r="U34" s="28"/>
      <c r="V34" s="39" t="s">
        <v>1</v>
      </c>
      <c r="W34" s="30">
        <f>SUBTOTAL(109,Table3[Total
Q×L×M '[m2']])</f>
        <v>0</v>
      </c>
    </row>
    <row r="35" spans="1:23" x14ac:dyDescent="0.2">
      <c r="A35" s="50"/>
      <c r="C35" s="52"/>
      <c r="V35" s="53"/>
      <c r="W35" s="54"/>
    </row>
    <row r="38" spans="1:23" ht="15" x14ac:dyDescent="0.25">
      <c r="A38" s="47" t="s">
        <v>65</v>
      </c>
    </row>
    <row r="39" spans="1:23" ht="14.25" customHeight="1" x14ac:dyDescent="0.2"/>
    <row r="40" spans="1:23" ht="14.25" customHeight="1" x14ac:dyDescent="0.25">
      <c r="A40" s="46" t="s">
        <v>66</v>
      </c>
      <c r="W40" s="55"/>
    </row>
    <row r="41" spans="1:23" ht="14.25" customHeight="1" x14ac:dyDescent="0.25">
      <c r="W41" s="55"/>
    </row>
    <row r="42" spans="1:23" ht="14.25" customHeight="1" x14ac:dyDescent="0.25">
      <c r="A42" s="46" t="s">
        <v>67</v>
      </c>
      <c r="W42" s="55"/>
    </row>
    <row r="43" spans="1:23" ht="14.25" customHeight="1" x14ac:dyDescent="0.25">
      <c r="A43" s="46" t="s">
        <v>68</v>
      </c>
      <c r="W43" s="55"/>
    </row>
    <row r="44" spans="1:23" ht="14.25" customHeight="1" x14ac:dyDescent="0.25">
      <c r="W44" s="55"/>
    </row>
    <row r="45" spans="1:23" ht="14.25" customHeight="1" x14ac:dyDescent="0.25">
      <c r="B45" s="48" t="s">
        <v>52</v>
      </c>
      <c r="C45" s="46" t="s">
        <v>51</v>
      </c>
      <c r="W45" s="55"/>
    </row>
    <row r="46" spans="1:23" ht="14.25" customHeight="1" x14ac:dyDescent="0.25">
      <c r="B46" s="7" t="s">
        <v>53</v>
      </c>
      <c r="C46" s="56" t="s">
        <v>56</v>
      </c>
      <c r="D46" s="56"/>
      <c r="E46" s="56"/>
      <c r="W46" s="55"/>
    </row>
    <row r="47" spans="1:23" ht="14.25" customHeight="1" x14ac:dyDescent="0.25">
      <c r="B47" s="57" t="s">
        <v>53</v>
      </c>
      <c r="C47" s="58" t="s">
        <v>58</v>
      </c>
      <c r="D47" s="58"/>
      <c r="E47" s="58"/>
      <c r="W47" s="55"/>
    </row>
    <row r="48" spans="1:23" ht="14.25" customHeight="1" x14ac:dyDescent="0.25">
      <c r="B48" s="59" t="s">
        <v>53</v>
      </c>
      <c r="C48" s="60" t="s">
        <v>54</v>
      </c>
      <c r="D48" s="60"/>
      <c r="E48" s="60"/>
      <c r="W48" s="55"/>
    </row>
    <row r="49" spans="1:23" ht="14.25" customHeight="1" x14ac:dyDescent="0.25">
      <c r="B49" s="61" t="s">
        <v>55</v>
      </c>
      <c r="C49" s="62" t="s">
        <v>57</v>
      </c>
      <c r="D49" s="62"/>
      <c r="E49" s="62"/>
      <c r="W49" s="55"/>
    </row>
    <row r="50" spans="1:23" ht="15" x14ac:dyDescent="0.25">
      <c r="W50" s="55"/>
    </row>
    <row r="51" spans="1:23" ht="15" x14ac:dyDescent="0.25">
      <c r="A51" s="47" t="s">
        <v>47</v>
      </c>
      <c r="W51" s="55"/>
    </row>
    <row r="53" spans="1:23" ht="15" x14ac:dyDescent="0.25">
      <c r="B53" s="63" t="s">
        <v>3</v>
      </c>
      <c r="W53" s="55"/>
    </row>
    <row r="54" spans="1:23" ht="15" x14ac:dyDescent="0.25">
      <c r="B54" s="63" t="s">
        <v>98</v>
      </c>
      <c r="W54" s="55"/>
    </row>
    <row r="55" spans="1:23" x14ac:dyDescent="0.2">
      <c r="B55" s="63" t="s">
        <v>4</v>
      </c>
    </row>
    <row r="57" spans="1:23" x14ac:dyDescent="0.2">
      <c r="B57" s="63" t="s">
        <v>50</v>
      </c>
    </row>
    <row r="58" spans="1:23" x14ac:dyDescent="0.2">
      <c r="B58" s="63"/>
    </row>
    <row r="59" spans="1:23" x14ac:dyDescent="0.2">
      <c r="B59" s="63"/>
    </row>
    <row r="60" spans="1:23" ht="15" x14ac:dyDescent="0.25">
      <c r="A60" s="64" t="s">
        <v>28</v>
      </c>
      <c r="B60" s="65"/>
      <c r="C60" s="65"/>
      <c r="D60" s="65"/>
      <c r="E60" s="65"/>
    </row>
    <row r="61" spans="1:23" x14ac:dyDescent="0.2">
      <c r="A61" s="65"/>
      <c r="B61" s="65"/>
      <c r="C61" s="65"/>
      <c r="D61" s="65"/>
      <c r="E61" s="65"/>
    </row>
    <row r="62" spans="1:23" x14ac:dyDescent="0.2">
      <c r="A62" s="65" t="s">
        <v>48</v>
      </c>
      <c r="C62" s="65"/>
      <c r="D62" s="65"/>
      <c r="E62" s="65"/>
      <c r="F62" s="65"/>
    </row>
    <row r="64" spans="1:23" x14ac:dyDescent="0.2">
      <c r="B64" s="66" t="s">
        <v>19</v>
      </c>
      <c r="C64" s="66" t="s">
        <v>20</v>
      </c>
      <c r="D64" s="66" t="s">
        <v>21</v>
      </c>
      <c r="E64" s="66" t="s">
        <v>24</v>
      </c>
      <c r="F64" s="66" t="s">
        <v>49</v>
      </c>
    </row>
    <row r="65" spans="2:6" x14ac:dyDescent="0.2">
      <c r="B65" s="67">
        <v>120</v>
      </c>
      <c r="C65" s="67">
        <v>800</v>
      </c>
      <c r="D65" s="67">
        <v>800</v>
      </c>
      <c r="E65" s="67">
        <v>800</v>
      </c>
      <c r="F65" s="8">
        <f>C65+D65+E65</f>
        <v>2400</v>
      </c>
    </row>
    <row r="66" spans="2:6" x14ac:dyDescent="0.2">
      <c r="B66" s="68" t="s">
        <v>22</v>
      </c>
      <c r="C66" s="68">
        <f>$B$65+150</f>
        <v>270</v>
      </c>
      <c r="D66" s="68">
        <f>2*($B$65+150)</f>
        <v>540</v>
      </c>
      <c r="E66" s="68">
        <f>$B$65+150</f>
        <v>270</v>
      </c>
      <c r="F66" s="68">
        <f t="shared" ref="F66:F67" si="2">C66+D66+E66</f>
        <v>1080</v>
      </c>
    </row>
    <row r="67" spans="2:6" x14ac:dyDescent="0.2">
      <c r="B67" s="69" t="s">
        <v>23</v>
      </c>
      <c r="C67" s="69">
        <v>1000</v>
      </c>
      <c r="D67" s="69">
        <v>1000</v>
      </c>
      <c r="E67" s="69">
        <v>1000</v>
      </c>
      <c r="F67" s="69">
        <f t="shared" si="2"/>
        <v>3000</v>
      </c>
    </row>
  </sheetData>
  <sheetProtection sheet="1" objects="1" scenarios="1" insertRows="0" deleteRows="0"/>
  <dataConsolidate/>
  <mergeCells count="6">
    <mergeCell ref="R21:U21"/>
    <mergeCell ref="A21:C21"/>
    <mergeCell ref="I21:K21"/>
    <mergeCell ref="L21:M21"/>
    <mergeCell ref="N21:Q21"/>
    <mergeCell ref="D21:H21"/>
  </mergeCells>
  <conditionalFormatting sqref="A24:V33">
    <cfRule type="expression" dxfId="151" priority="1">
      <formula>OR(A24="")</formula>
    </cfRule>
  </conditionalFormatting>
  <conditionalFormatting sqref="B65">
    <cfRule type="expression" dxfId="150" priority="46">
      <formula>NOT(OR(B65=50,B65=60,B65=80,B65=100,B65=120,B65=133,B65=150,B65=172,B65=200,B65=220,B65=240,B65=250))</formula>
    </cfRule>
  </conditionalFormatting>
  <conditionalFormatting sqref="C24:C33">
    <cfRule type="cellIs" dxfId="149" priority="56" operator="lessThan">
      <formula>0</formula>
    </cfRule>
  </conditionalFormatting>
  <conditionalFormatting sqref="C65">
    <cfRule type="expression" dxfId="148" priority="45">
      <formula>NOT(AND(C65&gt;=B65+150,C65&lt;=1000))</formula>
    </cfRule>
  </conditionalFormatting>
  <conditionalFormatting sqref="D24:D33">
    <cfRule type="expression" dxfId="147" priority="49">
      <formula>NOT(AND(D24&gt;=J24+150,D24&lt;=1000))</formula>
    </cfRule>
  </conditionalFormatting>
  <conditionalFormatting sqref="D65">
    <cfRule type="expression" dxfId="146" priority="44">
      <formula>NOT(AND(D65&gt;=2*(B65+150),D65&lt;=1000))</formula>
    </cfRule>
  </conditionalFormatting>
  <conditionalFormatting sqref="E24:E33">
    <cfRule type="expression" dxfId="145" priority="48">
      <formula>NOT(AND(E24&gt;=2*(J24+150),E24&lt;=1000))</formula>
    </cfRule>
  </conditionalFormatting>
  <conditionalFormatting sqref="E65">
    <cfRule type="expression" dxfId="144" priority="43">
      <formula>NOT(AND(E65&gt;=B65+150,E65&lt;=1000))</formula>
    </cfRule>
  </conditionalFormatting>
  <conditionalFormatting sqref="F24:F33">
    <cfRule type="expression" dxfId="143" priority="47">
      <formula>NOT(AND(F24&gt;=J24+150,F24&lt;=1000))</formula>
    </cfRule>
  </conditionalFormatting>
  <conditionalFormatting sqref="F65">
    <cfRule type="expression" dxfId="142" priority="41">
      <formula>NOT(AND(F65&gt;=4*(B65+150),F65&lt;=3*1000))</formula>
    </cfRule>
  </conditionalFormatting>
  <conditionalFormatting sqref="G24:H33">
    <cfRule type="cellIs" dxfId="141" priority="39" operator="notBetween">
      <formula>90</formula>
      <formula>175</formula>
    </cfRule>
  </conditionalFormatting>
  <conditionalFormatting sqref="I24:I33">
    <cfRule type="expression" dxfId="140" priority="54">
      <formula>NOT(OR(AND(I24&gt;=4*(J24+150),I24&lt;=3*1000,D24&gt;0,E24&gt;0,F24&gt;0),I24=0))</formula>
    </cfRule>
  </conditionalFormatting>
  <conditionalFormatting sqref="J24:J33">
    <cfRule type="expression" dxfId="139" priority="5">
      <formula>AND(OR(D24&gt;0,E24&gt;0,F24&gt;0),J24=0)</formula>
    </cfRule>
    <cfRule type="expression" dxfId="138" priority="32">
      <formula>OR(AND(M24="Power T",OR(J24=220)))</formula>
    </cfRule>
    <cfRule type="expression" dxfId="137" priority="33">
      <formula>OR(AND(M24="Power T",OR(J24=50)),AND(M24="Power S",OR(J24=220,J24=250)),AND(M24="Perform R",OR(J24=50,J24=220,J24=250)),AND(M24="Perform C",OR(J24=220,J24=250)))</formula>
    </cfRule>
    <cfRule type="expression" dxfId="136" priority="34">
      <formula>NOT(OR(J24=50,J24=60,J24=80,J24=100,J24=120,J24=133,J24=150,J24=172,J24=200,J24=220,J24=240,J24=250))</formula>
    </cfRule>
  </conditionalFormatting>
  <conditionalFormatting sqref="K24:K33">
    <cfRule type="cellIs" dxfId="135" priority="53" operator="notBetween">
      <formula>600</formula>
      <formula>1200</formula>
    </cfRule>
  </conditionalFormatting>
  <conditionalFormatting sqref="L24:L33">
    <cfRule type="expression" dxfId="134" priority="4">
      <formula>NOT(OR(L24="FTV",L24=""))</formula>
    </cfRule>
  </conditionalFormatting>
  <conditionalFormatting sqref="M24:M33">
    <cfRule type="expression" dxfId="133" priority="28">
      <formula>OR(AND(M24="Power T",OR(J24=220)))</formula>
    </cfRule>
    <cfRule type="expression" dxfId="132" priority="29">
      <formula>OR(AND(M24="Power T",OR(J24=50)),AND(M24="Power S",OR(J24=220,J24=250)),AND(M24="Perform R",OR(J24=50,J24=220,J24=250)),AND(M24="Perform C",OR(J24=220,J24=250)))</formula>
    </cfRule>
    <cfRule type="expression" dxfId="131" priority="30">
      <formula>NOT(OR(M24="Power T",M24="Power S",M24="Perform R",M24="Perform C"))</formula>
    </cfRule>
  </conditionalFormatting>
  <conditionalFormatting sqref="N24:N33">
    <cfRule type="expression" dxfId="130" priority="27">
      <formula>AND(Q24="G",NOT(OR(N24=0.7,N24=0.75,N24=0.8)))</formula>
    </cfRule>
  </conditionalFormatting>
  <conditionalFormatting sqref="O24:O33">
    <cfRule type="expression" dxfId="128" priority="38">
      <formula>NOT(OR(O24="SP 25",O24="SP 25",O24="PVDF 25",O24="PVDF 35",O24="PUR 50",O24="PVCF 150",O24="HPS 200",O24="PRISMA",O24="PRISMA ELEMENTS",O24="Inox 304",O24="Inox 316L",O24="Inox 316"))</formula>
    </cfRule>
  </conditionalFormatting>
  <conditionalFormatting sqref="Q24:Q33">
    <cfRule type="expression" dxfId="127" priority="2">
      <formula>AND(Q24="G",NOT(OR(N24=0.7,N24=0.75,N24=0.8)))</formula>
    </cfRule>
    <cfRule type="expression" dxfId="126" priority="51">
      <formula>NOT(OR(Q24="S",Q24="V",Q24="V2",Q24="G",Q24="M",Q24="M3",Q24="M8"))</formula>
    </cfRule>
  </conditionalFormatting>
  <conditionalFormatting sqref="S24:S33">
    <cfRule type="expression" dxfId="124" priority="36">
      <formula>NOT(OR(S24="SP 25",S24="SP 25",S24="PVDF 25",S24="PVDF 35",S24="PUR 50",S24="PVCF 150",S24="HPS 200",S24="PRISMA",S24="PRISMA ELEMENTS",S24="Inox 304",S24="Inox 316L",S24="Inox 316"))</formula>
    </cfRule>
  </conditionalFormatting>
  <conditionalFormatting sqref="U24:U33">
    <cfRule type="expression" dxfId="123" priority="50">
      <formula>NOT(OR(U24="S",U24="V",U24="V2",U24="G",U24="M2"))</formula>
    </cfRule>
  </conditionalFormatting>
  <dataValidations count="13">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1200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s>
  <pageMargins left="0.39370078740157483" right="0.39370078740157483" top="0.39370078740157483" bottom="0.39370078740157483" header="0.31496062992125984" footer="0.31496062992125984"/>
  <pageSetup paperSize="9" scale="46"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7" id="{00000000-000E-0000-0300-000025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5" id="{00000000-000E-0000-0300-000023000000}">
            <xm:f>COUNTIF(List_Values!$A$2:$A$11,R24)=0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36AB4F1-749F-4B0B-B935-9518FA7EC581}">
          <x14:formula1>
            <xm:f>List_Values!$A$2:$A$11</xm:f>
          </x14:formula1>
          <xm:sqref>R24:R33 N24:N33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V72"/>
  <sheetViews>
    <sheetView showGridLines="0" zoomScaleNormal="100" zoomScaleSheetLayoutView="70" workbookViewId="0">
      <selection activeCell="L2" sqref="L2"/>
    </sheetView>
  </sheetViews>
  <sheetFormatPr defaultRowHeight="14.25" x14ac:dyDescent="0.2"/>
  <cols>
    <col min="1" max="1" width="17.625" style="46" customWidth="1"/>
    <col min="2" max="2" width="14.625" style="46" customWidth="1"/>
    <col min="3" max="10" width="10.625" style="46" customWidth="1"/>
    <col min="11" max="11" width="11.5" style="46" customWidth="1"/>
    <col min="12" max="12" width="10.75" style="46" customWidth="1"/>
    <col min="13" max="13" width="10.625" style="46" customWidth="1"/>
    <col min="14" max="15" width="12.625" style="46" customWidth="1"/>
    <col min="16" max="17" width="10.625" style="46" customWidth="1"/>
    <col min="18" max="19" width="12.625" style="46" customWidth="1"/>
    <col min="20" max="20" width="10.625" style="46" customWidth="1"/>
    <col min="21" max="21" width="24.625" style="46" customWidth="1"/>
    <col min="22" max="22" width="10.625" style="46" customWidth="1"/>
    <col min="23" max="16384" width="9" style="46"/>
  </cols>
  <sheetData>
    <row r="1" spans="1:17" s="73" customFormat="1" ht="15.75" x14ac:dyDescent="0.25">
      <c r="B1" s="74"/>
      <c r="C1" s="75" t="s">
        <v>89</v>
      </c>
    </row>
    <row r="2" spans="1:17" s="73" customFormat="1" ht="26.25" x14ac:dyDescent="0.4">
      <c r="C2" s="77" t="s">
        <v>100</v>
      </c>
    </row>
    <row r="3" spans="1:17" s="73" customFormat="1" ht="15.75" x14ac:dyDescent="0.25">
      <c r="C3" s="78" t="s">
        <v>81</v>
      </c>
      <c r="D3" s="79" t="str" cm="1">
        <f t="array" ref="D3">LOOKUP(2,1/(Updates!A:A&lt;&gt;""),Updates!A:A)</f>
        <v>1.2</v>
      </c>
      <c r="E3" s="90" t="s">
        <v>99</v>
      </c>
      <c r="G3" s="76"/>
    </row>
    <row r="4" spans="1:17" s="73" customFormat="1" x14ac:dyDescent="0.2"/>
    <row r="5" spans="1:17" ht="15" x14ac:dyDescent="0.25">
      <c r="A5" s="80" t="s">
        <v>37</v>
      </c>
      <c r="B5" s="81" t="str">
        <f>IF('FTV Panel'!B5=0,"",'FTV Panel'!B5)</f>
        <v/>
      </c>
      <c r="C5" s="82"/>
    </row>
    <row r="6" spans="1:17" ht="15" x14ac:dyDescent="0.25">
      <c r="A6" s="80" t="s">
        <v>62</v>
      </c>
      <c r="B6" s="81" t="str">
        <f>IF('FTV Panel'!B6=0,"",'FTV Panel'!B6)</f>
        <v/>
      </c>
      <c r="C6" s="82"/>
    </row>
    <row r="7" spans="1:17" ht="15" x14ac:dyDescent="0.25">
      <c r="A7" s="80" t="s">
        <v>36</v>
      </c>
      <c r="B7" s="81" t="str">
        <f>IF('FTV Panel'!B7=0,"",'FTV Panel'!B7)</f>
        <v/>
      </c>
      <c r="C7" s="82"/>
    </row>
    <row r="8" spans="1:17" ht="15" x14ac:dyDescent="0.25">
      <c r="A8" s="80" t="s">
        <v>44</v>
      </c>
      <c r="B8" s="81" t="str">
        <f>IF('FTV Panel'!B8=0,"",'FTV Panel'!B8)</f>
        <v/>
      </c>
      <c r="C8" s="82"/>
    </row>
    <row r="9" spans="1:17" ht="15" x14ac:dyDescent="0.25">
      <c r="A9" s="80" t="s">
        <v>45</v>
      </c>
      <c r="B9" s="81" t="str">
        <f>IF('FTV Panel'!B9=0,"",'FTV Panel'!B9)</f>
        <v/>
      </c>
      <c r="C9" s="82"/>
    </row>
    <row r="12" spans="1:17" ht="15" x14ac:dyDescent="0.25">
      <c r="A12" s="80" t="s">
        <v>46</v>
      </c>
      <c r="B12" s="81" t="str">
        <f>IF('FTV Panel'!B12=0,"",'FTV Panel'!B12)</f>
        <v/>
      </c>
      <c r="C12" s="82"/>
    </row>
    <row r="13" spans="1:17" ht="15" x14ac:dyDescent="0.25">
      <c r="A13" s="80" t="s">
        <v>42</v>
      </c>
      <c r="B13" s="81" t="str">
        <f>IF('FTV Panel'!B13=0,"",'FTV Panel'!B13)</f>
        <v/>
      </c>
      <c r="C13" s="82"/>
      <c r="M13" s="50"/>
      <c r="Q13" s="50"/>
    </row>
    <row r="14" spans="1:17" ht="15" x14ac:dyDescent="0.25">
      <c r="A14" s="80" t="s">
        <v>34</v>
      </c>
      <c r="B14" s="81" t="str">
        <f>IF('FTV Panel'!B14=0,"",'FTV Panel'!B14)</f>
        <v/>
      </c>
      <c r="C14" s="82"/>
    </row>
    <row r="17" spans="1:22" ht="15" x14ac:dyDescent="0.25">
      <c r="A17" s="80" t="s">
        <v>33</v>
      </c>
      <c r="B17" s="81" t="str">
        <f>IF('FTV Panel'!B17=0,"",'FTV Panel'!B17)</f>
        <v/>
      </c>
      <c r="C17" s="82"/>
    </row>
    <row r="21" spans="1:22" s="89" customFormat="1" ht="15.75" customHeight="1" x14ac:dyDescent="0.2">
      <c r="A21" s="101" t="s">
        <v>39</v>
      </c>
      <c r="B21" s="101"/>
      <c r="C21" s="101"/>
      <c r="D21" s="101" t="s">
        <v>41</v>
      </c>
      <c r="E21" s="101"/>
      <c r="F21" s="101"/>
      <c r="G21" s="101"/>
      <c r="H21" s="101" t="s">
        <v>38</v>
      </c>
      <c r="I21" s="101"/>
      <c r="J21" s="101"/>
      <c r="K21" s="101" t="s">
        <v>11</v>
      </c>
      <c r="L21" s="101"/>
      <c r="M21" s="98" t="s">
        <v>69</v>
      </c>
      <c r="N21" s="99"/>
      <c r="O21" s="99"/>
      <c r="P21" s="100"/>
      <c r="Q21" s="98" t="s">
        <v>70</v>
      </c>
      <c r="R21" s="99"/>
      <c r="S21" s="99"/>
      <c r="T21" s="100"/>
      <c r="U21" s="84" t="s">
        <v>7</v>
      </c>
      <c r="V21" s="84" t="s">
        <v>40</v>
      </c>
    </row>
    <row r="22" spans="1:22" ht="3" customHeight="1" x14ac:dyDescent="0.25">
      <c r="A22" s="51"/>
      <c r="B22" s="51"/>
      <c r="C22" s="51"/>
      <c r="D22" s="51"/>
      <c r="E22" s="51"/>
      <c r="F22" s="51"/>
      <c r="G22" s="51"/>
      <c r="H22" s="51"/>
      <c r="I22" s="51"/>
      <c r="J22" s="51"/>
      <c r="K22" s="51"/>
      <c r="L22" s="51"/>
      <c r="M22" s="51"/>
      <c r="N22" s="51"/>
      <c r="O22" s="51"/>
      <c r="P22" s="51"/>
      <c r="Q22" s="51"/>
      <c r="R22" s="51"/>
      <c r="S22" s="51"/>
      <c r="T22" s="51"/>
      <c r="U22" s="51"/>
      <c r="V22" s="51"/>
    </row>
    <row r="23" spans="1:22" s="73" customFormat="1" ht="45" x14ac:dyDescent="0.2">
      <c r="A23" s="85" t="s">
        <v>5</v>
      </c>
      <c r="B23" s="86" t="s">
        <v>13</v>
      </c>
      <c r="C23" s="86" t="s">
        <v>18</v>
      </c>
      <c r="D23" s="86" t="s">
        <v>20</v>
      </c>
      <c r="E23" s="86" t="s">
        <v>21</v>
      </c>
      <c r="F23" s="86" t="s">
        <v>88</v>
      </c>
      <c r="G23" s="86" t="s">
        <v>26</v>
      </c>
      <c r="H23" s="86" t="s">
        <v>9</v>
      </c>
      <c r="I23" s="86" t="s">
        <v>16</v>
      </c>
      <c r="J23" s="86" t="s">
        <v>8</v>
      </c>
      <c r="K23" s="86" t="s">
        <v>11</v>
      </c>
      <c r="L23" s="86" t="s">
        <v>6</v>
      </c>
      <c r="M23" s="86" t="s">
        <v>71</v>
      </c>
      <c r="N23" s="86" t="s">
        <v>72</v>
      </c>
      <c r="O23" s="86" t="s">
        <v>73</v>
      </c>
      <c r="P23" s="86" t="s">
        <v>74</v>
      </c>
      <c r="Q23" s="86" t="s">
        <v>75</v>
      </c>
      <c r="R23" s="86" t="s">
        <v>76</v>
      </c>
      <c r="S23" s="86" t="s">
        <v>77</v>
      </c>
      <c r="T23" s="86" t="s">
        <v>78</v>
      </c>
      <c r="U23" s="86" t="s">
        <v>7</v>
      </c>
      <c r="V23" s="87" t="s">
        <v>86</v>
      </c>
    </row>
    <row r="24" spans="1:22" x14ac:dyDescent="0.2">
      <c r="A24" s="18"/>
      <c r="B24" s="4"/>
      <c r="C24" s="4"/>
      <c r="D24" s="5"/>
      <c r="E24" s="5"/>
      <c r="F24" s="8">
        <f>D24+E24</f>
        <v>0</v>
      </c>
      <c r="G24" s="5"/>
      <c r="H24" s="5"/>
      <c r="I24" s="4"/>
      <c r="J24" s="6"/>
      <c r="K24" s="4" t="s">
        <v>0</v>
      </c>
      <c r="L24" s="4"/>
      <c r="M24" s="12"/>
      <c r="N24" s="4"/>
      <c r="O24" s="4"/>
      <c r="P24" s="4"/>
      <c r="Q24" s="12"/>
      <c r="R24" s="4"/>
      <c r="S24" s="4"/>
      <c r="T24" s="4"/>
      <c r="U24" s="7"/>
      <c r="V24" s="19">
        <f t="shared" ref="V24:V33" si="0">C24*H24/1000*J24/1000</f>
        <v>0</v>
      </c>
    </row>
    <row r="25" spans="1:22" x14ac:dyDescent="0.2">
      <c r="A25" s="18"/>
      <c r="B25" s="4"/>
      <c r="C25" s="4"/>
      <c r="D25" s="5"/>
      <c r="E25" s="5"/>
      <c r="F25" s="8">
        <f t="shared" ref="F25:F27" si="1">D25+E25</f>
        <v>0</v>
      </c>
      <c r="G25" s="5"/>
      <c r="H25" s="5"/>
      <c r="I25" s="4"/>
      <c r="J25" s="6"/>
      <c r="K25" s="4" t="s">
        <v>0</v>
      </c>
      <c r="L25" s="4"/>
      <c r="M25" s="13"/>
      <c r="N25" s="4"/>
      <c r="O25" s="4"/>
      <c r="P25" s="4"/>
      <c r="Q25" s="13"/>
      <c r="R25" s="4"/>
      <c r="S25" s="4"/>
      <c r="T25" s="4"/>
      <c r="U25" s="7"/>
      <c r="V25" s="19">
        <f t="shared" si="0"/>
        <v>0</v>
      </c>
    </row>
    <row r="26" spans="1:22" x14ac:dyDescent="0.2">
      <c r="A26" s="18"/>
      <c r="B26" s="4"/>
      <c r="C26" s="4"/>
      <c r="D26" s="5"/>
      <c r="E26" s="5"/>
      <c r="F26" s="8">
        <f t="shared" si="1"/>
        <v>0</v>
      </c>
      <c r="G26" s="5"/>
      <c r="H26" s="5"/>
      <c r="I26" s="4"/>
      <c r="J26" s="6"/>
      <c r="K26" s="4" t="s">
        <v>0</v>
      </c>
      <c r="L26" s="4"/>
      <c r="M26" s="13"/>
      <c r="N26" s="4"/>
      <c r="O26" s="4"/>
      <c r="P26" s="4"/>
      <c r="Q26" s="13"/>
      <c r="R26" s="4"/>
      <c r="S26" s="4"/>
      <c r="T26" s="4"/>
      <c r="U26" s="7"/>
      <c r="V26" s="19">
        <f t="shared" si="0"/>
        <v>0</v>
      </c>
    </row>
    <row r="27" spans="1:22" x14ac:dyDescent="0.2">
      <c r="A27" s="18"/>
      <c r="B27" s="4"/>
      <c r="C27" s="4"/>
      <c r="D27" s="5"/>
      <c r="E27" s="5"/>
      <c r="F27" s="8">
        <f t="shared" si="1"/>
        <v>0</v>
      </c>
      <c r="G27" s="5"/>
      <c r="H27" s="5"/>
      <c r="I27" s="4"/>
      <c r="J27" s="6"/>
      <c r="K27" s="4" t="s">
        <v>0</v>
      </c>
      <c r="L27" s="4"/>
      <c r="M27" s="13"/>
      <c r="N27" s="4"/>
      <c r="O27" s="4"/>
      <c r="P27" s="4"/>
      <c r="Q27" s="13"/>
      <c r="R27" s="4"/>
      <c r="S27" s="4"/>
      <c r="T27" s="4"/>
      <c r="U27" s="7"/>
      <c r="V27" s="19">
        <f t="shared" si="0"/>
        <v>0</v>
      </c>
    </row>
    <row r="28" spans="1:22" x14ac:dyDescent="0.2">
      <c r="A28" s="18"/>
      <c r="B28" s="4"/>
      <c r="C28" s="4"/>
      <c r="D28" s="5"/>
      <c r="E28" s="5"/>
      <c r="F28" s="8">
        <f t="shared" ref="F28:F32" si="2">D28+E28</f>
        <v>0</v>
      </c>
      <c r="G28" s="5"/>
      <c r="H28" s="5"/>
      <c r="I28" s="4"/>
      <c r="J28" s="6"/>
      <c r="K28" s="4" t="s">
        <v>0</v>
      </c>
      <c r="L28" s="4"/>
      <c r="M28" s="12"/>
      <c r="N28" s="4"/>
      <c r="O28" s="4"/>
      <c r="P28" s="4"/>
      <c r="Q28" s="12"/>
      <c r="R28" s="4"/>
      <c r="S28" s="4"/>
      <c r="T28" s="4"/>
      <c r="U28" s="7"/>
      <c r="V28" s="19">
        <f t="shared" si="0"/>
        <v>0</v>
      </c>
    </row>
    <row r="29" spans="1:22" x14ac:dyDescent="0.2">
      <c r="A29" s="18"/>
      <c r="B29" s="4"/>
      <c r="C29" s="4"/>
      <c r="D29" s="5"/>
      <c r="E29" s="5"/>
      <c r="F29" s="8">
        <f t="shared" si="2"/>
        <v>0</v>
      </c>
      <c r="G29" s="5"/>
      <c r="H29" s="5"/>
      <c r="I29" s="4"/>
      <c r="J29" s="6"/>
      <c r="K29" s="4" t="s">
        <v>0</v>
      </c>
      <c r="L29" s="4"/>
      <c r="M29" s="12"/>
      <c r="N29" s="4"/>
      <c r="O29" s="4"/>
      <c r="P29" s="4"/>
      <c r="Q29" s="12"/>
      <c r="R29" s="4"/>
      <c r="S29" s="4"/>
      <c r="T29" s="4"/>
      <c r="U29" s="7"/>
      <c r="V29" s="19">
        <f t="shared" si="0"/>
        <v>0</v>
      </c>
    </row>
    <row r="30" spans="1:22" x14ac:dyDescent="0.2">
      <c r="A30" s="18"/>
      <c r="B30" s="4"/>
      <c r="C30" s="4"/>
      <c r="D30" s="5"/>
      <c r="E30" s="5"/>
      <c r="F30" s="8">
        <f t="shared" si="2"/>
        <v>0</v>
      </c>
      <c r="G30" s="5"/>
      <c r="H30" s="5"/>
      <c r="I30" s="4"/>
      <c r="J30" s="6"/>
      <c r="K30" s="4" t="s">
        <v>0</v>
      </c>
      <c r="L30" s="4"/>
      <c r="M30" s="12"/>
      <c r="N30" s="4"/>
      <c r="O30" s="4"/>
      <c r="P30" s="4"/>
      <c r="Q30" s="12"/>
      <c r="R30" s="4"/>
      <c r="S30" s="4"/>
      <c r="T30" s="4"/>
      <c r="U30" s="7"/>
      <c r="V30" s="19">
        <f t="shared" si="0"/>
        <v>0</v>
      </c>
    </row>
    <row r="31" spans="1:22" x14ac:dyDescent="0.2">
      <c r="A31" s="18"/>
      <c r="B31" s="4"/>
      <c r="C31" s="4"/>
      <c r="D31" s="5"/>
      <c r="E31" s="5"/>
      <c r="F31" s="8">
        <f t="shared" si="2"/>
        <v>0</v>
      </c>
      <c r="G31" s="5"/>
      <c r="H31" s="5"/>
      <c r="I31" s="4"/>
      <c r="J31" s="6"/>
      <c r="K31" s="4" t="s">
        <v>0</v>
      </c>
      <c r="L31" s="4"/>
      <c r="M31" s="12"/>
      <c r="N31" s="4"/>
      <c r="O31" s="4"/>
      <c r="P31" s="4"/>
      <c r="Q31" s="12"/>
      <c r="R31" s="4"/>
      <c r="S31" s="4"/>
      <c r="T31" s="4"/>
      <c r="U31" s="7"/>
      <c r="V31" s="19">
        <f t="shared" si="0"/>
        <v>0</v>
      </c>
    </row>
    <row r="32" spans="1:22" x14ac:dyDescent="0.2">
      <c r="A32" s="18"/>
      <c r="B32" s="4"/>
      <c r="C32" s="4"/>
      <c r="D32" s="5"/>
      <c r="E32" s="5"/>
      <c r="F32" s="8">
        <f t="shared" si="2"/>
        <v>0</v>
      </c>
      <c r="G32" s="5"/>
      <c r="H32" s="5"/>
      <c r="I32" s="4"/>
      <c r="J32" s="6"/>
      <c r="K32" s="4" t="s">
        <v>0</v>
      </c>
      <c r="L32" s="4"/>
      <c r="M32" s="12"/>
      <c r="N32" s="4"/>
      <c r="O32" s="4"/>
      <c r="P32" s="4"/>
      <c r="Q32" s="12"/>
      <c r="R32" s="4"/>
      <c r="S32" s="4"/>
      <c r="T32" s="4"/>
      <c r="U32" s="7"/>
      <c r="V32" s="19">
        <f t="shared" si="0"/>
        <v>0</v>
      </c>
    </row>
    <row r="33" spans="1:22" x14ac:dyDescent="0.2">
      <c r="A33" s="20" t="s">
        <v>14</v>
      </c>
      <c r="B33" s="21" t="s">
        <v>2</v>
      </c>
      <c r="C33" s="21">
        <v>0</v>
      </c>
      <c r="D33" s="22">
        <v>400</v>
      </c>
      <c r="E33" s="22">
        <v>400</v>
      </c>
      <c r="F33" s="36">
        <f>D33+E33</f>
        <v>800</v>
      </c>
      <c r="G33" s="22">
        <v>90</v>
      </c>
      <c r="H33" s="22">
        <v>5000</v>
      </c>
      <c r="I33" s="21">
        <v>150</v>
      </c>
      <c r="J33" s="23">
        <v>1000</v>
      </c>
      <c r="K33" s="21" t="s">
        <v>0</v>
      </c>
      <c r="L33" s="21" t="s">
        <v>10</v>
      </c>
      <c r="M33" s="37">
        <v>0.55000000000000004</v>
      </c>
      <c r="N33" s="21" t="s">
        <v>79</v>
      </c>
      <c r="O33" s="21" t="s">
        <v>60</v>
      </c>
      <c r="P33" s="21" t="s">
        <v>17</v>
      </c>
      <c r="Q33" s="37">
        <v>0.5</v>
      </c>
      <c r="R33" s="21" t="s">
        <v>79</v>
      </c>
      <c r="S33" s="21" t="s">
        <v>60</v>
      </c>
      <c r="T33" s="21" t="s">
        <v>59</v>
      </c>
      <c r="U33" s="25" t="s">
        <v>12</v>
      </c>
      <c r="V33" s="26">
        <f t="shared" si="0"/>
        <v>0</v>
      </c>
    </row>
    <row r="34" spans="1:22" x14ac:dyDescent="0.2">
      <c r="A34" s="27"/>
      <c r="B34" s="28"/>
      <c r="C34" s="28"/>
      <c r="D34" s="29"/>
      <c r="E34" s="29"/>
      <c r="F34" s="38"/>
      <c r="G34" s="29"/>
      <c r="H34" s="29"/>
      <c r="I34" s="28"/>
      <c r="J34" s="28"/>
      <c r="K34" s="28"/>
      <c r="L34" s="28"/>
      <c r="M34" s="28"/>
      <c r="N34" s="28"/>
      <c r="O34" s="28"/>
      <c r="P34" s="28"/>
      <c r="Q34" s="28"/>
      <c r="R34" s="28"/>
      <c r="S34" s="28"/>
      <c r="T34" s="28"/>
      <c r="U34" s="39" t="s">
        <v>1</v>
      </c>
      <c r="V34" s="30">
        <f>SUBTOTAL(109,Table4[Total
Q×L×M '[m2']])</f>
        <v>0</v>
      </c>
    </row>
    <row r="35" spans="1:22" x14ac:dyDescent="0.2">
      <c r="A35" s="50"/>
      <c r="C35" s="52"/>
      <c r="U35" s="53"/>
      <c r="V35" s="54"/>
    </row>
    <row r="36" spans="1:22" x14ac:dyDescent="0.2">
      <c r="U36" s="53"/>
      <c r="V36" s="54"/>
    </row>
    <row r="37" spans="1:22" x14ac:dyDescent="0.2">
      <c r="U37" s="53"/>
      <c r="V37" s="54"/>
    </row>
    <row r="38" spans="1:22" ht="15" x14ac:dyDescent="0.25">
      <c r="A38" s="47" t="s">
        <v>65</v>
      </c>
      <c r="V38" s="55"/>
    </row>
    <row r="39" spans="1:22" ht="14.25" customHeight="1" x14ac:dyDescent="0.2"/>
    <row r="40" spans="1:22" ht="14.25" customHeight="1" x14ac:dyDescent="0.25">
      <c r="A40" s="46" t="s">
        <v>66</v>
      </c>
      <c r="V40" s="55"/>
    </row>
    <row r="41" spans="1:22" ht="14.25" customHeight="1" x14ac:dyDescent="0.25">
      <c r="V41" s="55"/>
    </row>
    <row r="42" spans="1:22" ht="14.25" customHeight="1" x14ac:dyDescent="0.25">
      <c r="A42" s="46" t="s">
        <v>67</v>
      </c>
      <c r="V42" s="55"/>
    </row>
    <row r="43" spans="1:22" ht="14.25" customHeight="1" x14ac:dyDescent="0.25">
      <c r="A43" s="46" t="s">
        <v>68</v>
      </c>
      <c r="V43" s="55"/>
    </row>
    <row r="44" spans="1:22" ht="14.25" customHeight="1" x14ac:dyDescent="0.25">
      <c r="V44" s="55"/>
    </row>
    <row r="45" spans="1:22" ht="14.25" customHeight="1" x14ac:dyDescent="0.25">
      <c r="B45" s="48" t="s">
        <v>52</v>
      </c>
      <c r="C45" s="46" t="s">
        <v>51</v>
      </c>
      <c r="V45" s="55"/>
    </row>
    <row r="46" spans="1:22" ht="14.25" customHeight="1" x14ac:dyDescent="0.25">
      <c r="B46" s="7" t="s">
        <v>53</v>
      </c>
      <c r="C46" s="56" t="s">
        <v>56</v>
      </c>
      <c r="D46" s="56"/>
      <c r="E46" s="56"/>
      <c r="V46" s="55"/>
    </row>
    <row r="47" spans="1:22" ht="14.25" customHeight="1" x14ac:dyDescent="0.25">
      <c r="B47" s="57" t="s">
        <v>53</v>
      </c>
      <c r="C47" s="58" t="s">
        <v>58</v>
      </c>
      <c r="D47" s="58"/>
      <c r="E47" s="58"/>
      <c r="V47" s="55"/>
    </row>
    <row r="48" spans="1:22" ht="14.25" customHeight="1" x14ac:dyDescent="0.25">
      <c r="B48" s="59" t="s">
        <v>53</v>
      </c>
      <c r="C48" s="60" t="s">
        <v>54</v>
      </c>
      <c r="D48" s="60"/>
      <c r="E48" s="60"/>
      <c r="V48" s="55"/>
    </row>
    <row r="49" spans="1:22" ht="14.25" customHeight="1" x14ac:dyDescent="0.25">
      <c r="B49" s="61" t="s">
        <v>55</v>
      </c>
      <c r="C49" s="62" t="s">
        <v>57</v>
      </c>
      <c r="D49" s="62"/>
      <c r="E49" s="62"/>
      <c r="V49" s="55"/>
    </row>
    <row r="50" spans="1:22" ht="15" x14ac:dyDescent="0.25">
      <c r="V50" s="55"/>
    </row>
    <row r="51" spans="1:22" ht="15" x14ac:dyDescent="0.25">
      <c r="A51" s="47" t="s">
        <v>47</v>
      </c>
      <c r="V51" s="55"/>
    </row>
    <row r="53" spans="1:22" ht="15" x14ac:dyDescent="0.25">
      <c r="B53" s="63" t="s">
        <v>3</v>
      </c>
      <c r="V53" s="55"/>
    </row>
    <row r="54" spans="1:22" x14ac:dyDescent="0.2">
      <c r="B54" s="63" t="s">
        <v>98</v>
      </c>
    </row>
    <row r="55" spans="1:22" x14ac:dyDescent="0.2">
      <c r="B55" s="63" t="s">
        <v>4</v>
      </c>
    </row>
    <row r="57" spans="1:22" x14ac:dyDescent="0.2">
      <c r="B57" s="63" t="s">
        <v>50</v>
      </c>
    </row>
    <row r="58" spans="1:22" x14ac:dyDescent="0.2">
      <c r="B58" s="63"/>
    </row>
    <row r="59" spans="1:22" x14ac:dyDescent="0.2">
      <c r="B59" s="63"/>
    </row>
    <row r="60" spans="1:22" ht="15" x14ac:dyDescent="0.25">
      <c r="A60" s="64" t="s">
        <v>109</v>
      </c>
      <c r="B60" s="65"/>
      <c r="C60" s="65"/>
      <c r="D60" s="65"/>
      <c r="E60" s="65"/>
    </row>
    <row r="61" spans="1:22" x14ac:dyDescent="0.2">
      <c r="A61" s="65"/>
      <c r="B61" s="65"/>
      <c r="C61" s="65"/>
      <c r="D61" s="65"/>
      <c r="E61" s="65"/>
    </row>
    <row r="62" spans="1:22" x14ac:dyDescent="0.2">
      <c r="A62" s="65" t="s">
        <v>43</v>
      </c>
      <c r="C62" s="65"/>
      <c r="D62" s="65"/>
      <c r="E62" s="65"/>
      <c r="F62" s="65"/>
    </row>
    <row r="64" spans="1:22" x14ac:dyDescent="0.2">
      <c r="B64" s="66" t="s">
        <v>19</v>
      </c>
      <c r="C64" s="66" t="s">
        <v>20</v>
      </c>
      <c r="D64" s="66" t="s">
        <v>21</v>
      </c>
      <c r="E64" s="66" t="s">
        <v>29</v>
      </c>
      <c r="F64" s="66" t="s">
        <v>30</v>
      </c>
    </row>
    <row r="65" spans="2:6" x14ac:dyDescent="0.2">
      <c r="B65" s="67">
        <v>150</v>
      </c>
      <c r="C65" s="67">
        <v>400</v>
      </c>
      <c r="D65" s="67">
        <v>400</v>
      </c>
      <c r="E65" s="8">
        <f>C65+D65</f>
        <v>800</v>
      </c>
      <c r="F65" s="67">
        <v>1000</v>
      </c>
    </row>
    <row r="66" spans="2:6" x14ac:dyDescent="0.2">
      <c r="B66" s="68" t="s">
        <v>22</v>
      </c>
      <c r="C66" s="68">
        <f>$B$65+150</f>
        <v>300</v>
      </c>
      <c r="D66" s="68">
        <f>$B$65+150</f>
        <v>300</v>
      </c>
      <c r="E66" s="68">
        <f>C66+D66</f>
        <v>600</v>
      </c>
    </row>
    <row r="67" spans="2:6" x14ac:dyDescent="0.2">
      <c r="B67" s="68" t="s">
        <v>23</v>
      </c>
      <c r="C67" s="68">
        <f>E67-C66</f>
        <v>640</v>
      </c>
      <c r="D67" s="68">
        <f>E67-D66</f>
        <v>640</v>
      </c>
      <c r="E67" s="68">
        <f>$F$65-F67</f>
        <v>940</v>
      </c>
      <c r="F67" s="52">
        <v>60</v>
      </c>
    </row>
    <row r="68" spans="2:6" x14ac:dyDescent="0.2">
      <c r="B68" s="68"/>
      <c r="C68" s="68"/>
      <c r="D68" s="68"/>
      <c r="E68" s="68"/>
    </row>
    <row r="69" spans="2:6" x14ac:dyDescent="0.2">
      <c r="C69" s="71">
        <f>C66</f>
        <v>300</v>
      </c>
      <c r="D69" s="71">
        <f>D66</f>
        <v>300</v>
      </c>
      <c r="E69" s="71">
        <f>C69+D69</f>
        <v>600</v>
      </c>
    </row>
    <row r="70" spans="2:6" x14ac:dyDescent="0.2">
      <c r="C70" s="71">
        <f>C66</f>
        <v>300</v>
      </c>
      <c r="D70" s="71">
        <f>D67</f>
        <v>640</v>
      </c>
      <c r="E70" s="71">
        <f>C70+D70</f>
        <v>940</v>
      </c>
    </row>
    <row r="71" spans="2:6" x14ac:dyDescent="0.2">
      <c r="C71" s="71">
        <f>C67</f>
        <v>640</v>
      </c>
      <c r="D71" s="71">
        <f>D66</f>
        <v>300</v>
      </c>
      <c r="E71" s="71">
        <f>C71+D71</f>
        <v>940</v>
      </c>
    </row>
    <row r="72" spans="2:6" x14ac:dyDescent="0.2">
      <c r="C72" s="71">
        <f>C66</f>
        <v>300</v>
      </c>
      <c r="D72" s="71">
        <f>D66</f>
        <v>300</v>
      </c>
      <c r="E72" s="71">
        <f>C72+D72</f>
        <v>600</v>
      </c>
    </row>
  </sheetData>
  <sheetProtection sheet="1" objects="1" scenarios="1" insertRows="0" deleteRows="0"/>
  <dataConsolidate/>
  <mergeCells count="6">
    <mergeCell ref="Q21:T21"/>
    <mergeCell ref="A21:C21"/>
    <mergeCell ref="H21:J21"/>
    <mergeCell ref="K21:L21"/>
    <mergeCell ref="M21:P21"/>
    <mergeCell ref="D21:G21"/>
  </mergeCells>
  <conditionalFormatting sqref="A24:U33">
    <cfRule type="expression" dxfId="122" priority="1">
      <formula>OR(A24="")</formula>
    </cfRule>
  </conditionalFormatting>
  <conditionalFormatting sqref="B65">
    <cfRule type="expression" dxfId="121" priority="28">
      <formula>NOT(OR(B65=50,B65=60,B65=80,B65=100,B65=120,B65=133,B65=150))</formula>
    </cfRule>
  </conditionalFormatting>
  <conditionalFormatting sqref="C24:C33">
    <cfRule type="cellIs" dxfId="120" priority="22" operator="lessThan">
      <formula>0</formula>
    </cfRule>
  </conditionalFormatting>
  <conditionalFormatting sqref="C65">
    <cfRule type="expression" dxfId="119" priority="27">
      <formula>NOT(AND(C65&gt;=B65+150,C65&lt;=F65-60-B65-150,E65&lt;=F65-60))</formula>
    </cfRule>
  </conditionalFormatting>
  <conditionalFormatting sqref="D24:D33">
    <cfRule type="expression" dxfId="118" priority="30">
      <formula>NOT(AND(D24&gt;=I24+150,D24&lt;=J24-60-I24-150,F24&lt;=J24-60,I24&gt;0,J24&gt;0))</formula>
    </cfRule>
  </conditionalFormatting>
  <conditionalFormatting sqref="D65">
    <cfRule type="expression" dxfId="117" priority="26">
      <formula>NOT(AND(D65&gt;=B65+150,D65&lt;=F65-60-B65-150,E65&lt;=F65-60))</formula>
    </cfRule>
  </conditionalFormatting>
  <conditionalFormatting sqref="E24:E33">
    <cfRule type="expression" dxfId="116" priority="29">
      <formula>NOT(AND(E24&gt;=I24+150,E24&lt;=J24-60-I24-150,F24&lt;=J24-60,I24&gt;0,J24&gt;0))</formula>
    </cfRule>
  </conditionalFormatting>
  <conditionalFormatting sqref="E65">
    <cfRule type="expression" dxfId="115" priority="25">
      <formula>NOT(AND(E65&gt;=2*(B65+150),E65&lt;=F65-60))</formula>
    </cfRule>
  </conditionalFormatting>
  <conditionalFormatting sqref="F24:F33">
    <cfRule type="expression" dxfId="114" priority="23">
      <formula>NOT(OR(AND(F24&gt;=2*(I24+150),F24&lt;=J24-60,D24&gt;0,E24&gt;0),F24=0))</formula>
    </cfRule>
  </conditionalFormatting>
  <conditionalFormatting sqref="F65">
    <cfRule type="cellIs" dxfId="113" priority="24" operator="notBetween">
      <formula>600</formula>
      <formula>1200</formula>
    </cfRule>
  </conditionalFormatting>
  <conditionalFormatting sqref="G24:G33">
    <cfRule type="cellIs" dxfId="112" priority="21" operator="notBetween">
      <formula>80</formula>
      <formula>175</formula>
    </cfRule>
  </conditionalFormatting>
  <conditionalFormatting sqref="H24:H33">
    <cfRule type="cellIs" dxfId="111" priority="19" operator="lessThan">
      <formula>2000</formula>
    </cfRule>
    <cfRule type="cellIs" dxfId="110" priority="20" operator="notBetween">
      <formula>2000</formula>
      <formula>8000</formula>
    </cfRule>
  </conditionalFormatting>
  <conditionalFormatting sqref="I24:I33">
    <cfRule type="expression" dxfId="109" priority="4">
      <formula>AND(OR(D24&gt;0,E24&gt;0),I24=0)</formula>
    </cfRule>
    <cfRule type="expression" dxfId="108" priority="12">
      <formula>OR(AND(L24="Power T",OR(I24=220)))</formula>
    </cfRule>
    <cfRule type="expression" dxfId="107" priority="13">
      <formula>OR(AND(L24="Power T",OR(I24=50)),AND(L24="Power S",OR(I24=220,I24=250)),AND(L24="Perform R",OR(I24=50,I24=220,I24=250)),AND(L24="Perform C",OR(I24=220,I24=250)))</formula>
    </cfRule>
    <cfRule type="expression" dxfId="106" priority="14">
      <formula>NOT(OR(I24=50,I24=60,I24=80,I24=100,I24=120,I24=133,I24=150,I24=172,I24=200,I24=220,I24=240,I24=250))</formula>
    </cfRule>
  </conditionalFormatting>
  <conditionalFormatting sqref="J24:J33">
    <cfRule type="expression" dxfId="105" priority="5">
      <formula>AND(OR(D24&gt;0,E24&gt;0),J24=0)</formula>
    </cfRule>
    <cfRule type="cellIs" dxfId="104" priority="34" operator="notBetween">
      <formula>600</formula>
      <formula>1200</formula>
    </cfRule>
  </conditionalFormatting>
  <conditionalFormatting sqref="K24:K33">
    <cfRule type="expression" dxfId="103" priority="10">
      <formula>NOT(OR(K24="FTV",K24=""))</formula>
    </cfRule>
  </conditionalFormatting>
  <conditionalFormatting sqref="L24:L33">
    <cfRule type="expression" dxfId="102" priority="7">
      <formula>OR(AND(L24="Power T",OR(I24=220)))</formula>
    </cfRule>
    <cfRule type="expression" dxfId="101" priority="8">
      <formula>OR(AND(L24="Power T",OR(I24=50)),AND(L24="Power S",OR(I24=220,I24=250)),AND(L24="Perform R",OR(I24=50,I24=220,I24=250)),AND(L24="Perform C",OR(I24=220,I24=250)))</formula>
    </cfRule>
    <cfRule type="expression" dxfId="100" priority="9">
      <formula>NOT(OR(L24="Power T",L24="Power S",L24="Perform R",L24="Perform C"))</formula>
    </cfRule>
  </conditionalFormatting>
  <conditionalFormatting sqref="M24:M33">
    <cfRule type="expression" dxfId="99" priority="6">
      <formula>AND(P24="G",NOT(OR(M24=0.7,M24=0.75,M24=0.8)))</formula>
    </cfRule>
  </conditionalFormatting>
  <conditionalFormatting sqref="N24:N33">
    <cfRule type="expression" dxfId="97" priority="18">
      <formula>NOT(OR(N24="SP 25",N24="SP 25",N24="PVDF 25",N24="PVDF 35",N24="PUR 50",N24="PVCF 150",N24="HPS 200",N24="PRISMA",N24="PRISMA ELEMENTS",N24="Inox 304",N24="Inox 316L",N24="Inox 316"))</formula>
    </cfRule>
  </conditionalFormatting>
  <conditionalFormatting sqref="P24:P33">
    <cfRule type="expression" dxfId="96" priority="2">
      <formula>AND(P24="G",NOT(OR(M24=0.7,M24=0.75,M24=0.8)))</formula>
    </cfRule>
    <cfRule type="expression" dxfId="95" priority="32">
      <formula>NOT(OR(P24="S",P24="V",P24="V2",P24="G",P24="M",P24="M3",P24="M8"))</formula>
    </cfRule>
  </conditionalFormatting>
  <conditionalFormatting sqref="R24:R33">
    <cfRule type="expression" dxfId="93" priority="16">
      <formula>NOT(OR(R24="SP 25",R24="SP 25",R24="PVDF 25",R24="PVDF 35",R24="PUR 50",R24="PVCF 150",R24="HPS 200",R24="PRISMA",R24="PRISMA ELEMENTS",R24="Inox 304",R24="Inox 316L",R24="Inox 316"))</formula>
    </cfRule>
  </conditionalFormatting>
  <conditionalFormatting sqref="T24:T33">
    <cfRule type="expression" dxfId="92" priority="31">
      <formula>NOT(OR(T24="S",T24="V",T24="V2",T24="G",T24="M2"))</formula>
    </cfRule>
  </conditionalFormatting>
  <dataValidations count="15">
    <dataValidation type="whole" operator="greaterThanOrEqual" allowBlank="1" sqref="C24:C33" xr:uid="{8DDEDD71-CF26-4E40-9BFF-C5E89FAB9578}">
      <formula1>0</formula1>
    </dataValidation>
    <dataValidation type="custom" errorStyle="information" allowBlank="1" errorTitle="wrong" sqref="E24:E33" xr:uid="{4F8BAC0A-7201-4311-8670-9C594680BB29}">
      <formula1>AND(E24&gt;=I24+150,E24&lt;=J24-60-I24-150)</formula1>
    </dataValidation>
    <dataValidation type="custom" errorStyle="information" allowBlank="1" errorTitle="wrong" sqref="D24: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24:J33" xr:uid="{D252283F-3DEC-4B2C-A3A4-79BE977B8EDA}">
      <formula1>600</formula1>
      <formula2>1200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1200</formula2>
    </dataValidation>
    <dataValidation type="whole" errorStyle="information" allowBlank="1" errorTitle="Wrong length" error="Insert length (whole number)_x000a_2000 to 8000 mm" sqref="H24:H33" xr:uid="{5EC058F8-9E41-4441-96FD-235140235A11}">
      <formula1>2000</formula1>
      <formula2>8000</formula2>
    </dataValidation>
    <dataValidation type="whole" errorStyle="information" allowBlank="1" errorTitle="wrong" sqref="G24: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24:I33" xr:uid="{F6C8332E-2EEA-45F3-B7E3-08F12512970F}">
      <formula1>"50,60,80,100,120,133,150,172,200,220,240,250"</formula1>
    </dataValidation>
    <dataValidation type="list" allowBlank="1" sqref="K24:K32" xr:uid="{A1ACB80F-0863-48F1-84CB-F79B7C7C0624}">
      <formula1>"FTV"</formula1>
    </dataValidation>
    <dataValidation allowBlank="1" sqref="F24:F33" xr:uid="{4AF39416-1707-47FF-B689-C3BC9EA3E6E4}"/>
  </dataValidations>
  <pageMargins left="0.39370078740157483" right="0.39370078740157483" top="0.39370078740157483" bottom="0.39370078740157483" header="0.31496062992125984" footer="0.31496062992125984"/>
  <pageSetup paperSize="9" scale="47"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7" id="{00000000-000E-0000-04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5" id="{00000000-000E-0000-0400-00000F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D3DD2D3B-08C7-4565-ACFE-56503DF3DE02}">
          <x14:formula1>
            <xm:f>List_Values!$A$2:$A$11</xm:f>
          </x14:formula1>
          <xm:sqref>Q24:Q33 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7C1B-4CCC-4325-AD7E-112A782C26F4}">
  <dimension ref="A1:V72"/>
  <sheetViews>
    <sheetView showGridLines="0" zoomScaleNormal="100" zoomScaleSheetLayoutView="70" workbookViewId="0">
      <selection activeCell="J11" sqref="J11"/>
    </sheetView>
  </sheetViews>
  <sheetFormatPr defaultRowHeight="14.25" x14ac:dyDescent="0.2"/>
  <cols>
    <col min="1" max="1" width="17.625" style="46" customWidth="1"/>
    <col min="2" max="2" width="14.625" style="46" customWidth="1"/>
    <col min="3" max="10" width="10.625" style="46" customWidth="1"/>
    <col min="11" max="11" width="11.5" style="46" customWidth="1"/>
    <col min="12" max="12" width="10.75" style="46" customWidth="1"/>
    <col min="13" max="13" width="10.625" style="46" customWidth="1"/>
    <col min="14" max="15" width="12.625" style="46" customWidth="1"/>
    <col min="16" max="17" width="10.625" style="46" customWidth="1"/>
    <col min="18" max="19" width="12.625" style="46" customWidth="1"/>
    <col min="20" max="20" width="10.625" style="46" customWidth="1"/>
    <col min="21" max="21" width="24.625" style="46" customWidth="1"/>
    <col min="22" max="22" width="10.625" style="46" customWidth="1"/>
    <col min="23" max="16384" width="9" style="46"/>
  </cols>
  <sheetData>
    <row r="1" spans="1:17" s="73" customFormat="1" ht="15.75" x14ac:dyDescent="0.25">
      <c r="B1" s="74"/>
      <c r="C1" s="75" t="s">
        <v>89</v>
      </c>
    </row>
    <row r="2" spans="1:17" s="73" customFormat="1" ht="26.25" x14ac:dyDescent="0.4">
      <c r="C2" s="77" t="s">
        <v>103</v>
      </c>
    </row>
    <row r="3" spans="1:17" s="73" customFormat="1" ht="15.75" x14ac:dyDescent="0.25">
      <c r="C3" s="78" t="s">
        <v>81</v>
      </c>
      <c r="D3" s="79" t="str" cm="1">
        <f t="array" ref="D3">LOOKUP(2,1/(Updates!A:A&lt;&gt;""),Updates!A:A)</f>
        <v>1.2</v>
      </c>
      <c r="E3" s="90" t="s">
        <v>99</v>
      </c>
      <c r="G3" s="76"/>
    </row>
    <row r="4" spans="1:17" s="73" customFormat="1" x14ac:dyDescent="0.2"/>
    <row r="5" spans="1:17" ht="15" x14ac:dyDescent="0.25">
      <c r="A5" s="80" t="s">
        <v>37</v>
      </c>
      <c r="B5" s="81" t="str">
        <f>IF('FTV Panel'!B5=0,"",'FTV Panel'!B5)</f>
        <v/>
      </c>
      <c r="C5" s="82"/>
    </row>
    <row r="6" spans="1:17" ht="15" x14ac:dyDescent="0.25">
      <c r="A6" s="80" t="s">
        <v>62</v>
      </c>
      <c r="B6" s="81" t="str">
        <f>IF('FTV Panel'!B6=0,"",'FTV Panel'!B6)</f>
        <v/>
      </c>
      <c r="C6" s="82"/>
    </row>
    <row r="7" spans="1:17" ht="15" x14ac:dyDescent="0.25">
      <c r="A7" s="80" t="s">
        <v>36</v>
      </c>
      <c r="B7" s="81" t="str">
        <f>IF('FTV Panel'!B7=0,"",'FTV Panel'!B7)</f>
        <v/>
      </c>
      <c r="C7" s="82"/>
    </row>
    <row r="8" spans="1:17" ht="15" x14ac:dyDescent="0.25">
      <c r="A8" s="80" t="s">
        <v>44</v>
      </c>
      <c r="B8" s="81" t="str">
        <f>IF('FTV Panel'!B8=0,"",'FTV Panel'!B8)</f>
        <v/>
      </c>
      <c r="C8" s="82"/>
    </row>
    <row r="9" spans="1:17" ht="15" x14ac:dyDescent="0.25">
      <c r="A9" s="80" t="s">
        <v>45</v>
      </c>
      <c r="B9" s="81" t="str">
        <f>IF('FTV Panel'!B9=0,"",'FTV Panel'!B9)</f>
        <v/>
      </c>
      <c r="C9" s="82"/>
    </row>
    <row r="12" spans="1:17" ht="15" x14ac:dyDescent="0.25">
      <c r="A12" s="80" t="s">
        <v>46</v>
      </c>
      <c r="B12" s="81" t="str">
        <f>IF('FTV Panel'!B12=0,"",'FTV Panel'!B12)</f>
        <v/>
      </c>
      <c r="C12" s="82"/>
    </row>
    <row r="13" spans="1:17" ht="15" x14ac:dyDescent="0.25">
      <c r="A13" s="80" t="s">
        <v>42</v>
      </c>
      <c r="B13" s="81" t="str">
        <f>IF('FTV Panel'!B13=0,"",'FTV Panel'!B13)</f>
        <v/>
      </c>
      <c r="C13" s="82"/>
      <c r="M13" s="50"/>
      <c r="Q13" s="50"/>
    </row>
    <row r="14" spans="1:17" ht="15" x14ac:dyDescent="0.25">
      <c r="A14" s="80" t="s">
        <v>34</v>
      </c>
      <c r="B14" s="81" t="str">
        <f>IF('FTV Panel'!B14=0,"",'FTV Panel'!B14)</f>
        <v/>
      </c>
      <c r="C14" s="82"/>
    </row>
    <row r="17" spans="1:22" ht="15" x14ac:dyDescent="0.25">
      <c r="A17" s="80" t="s">
        <v>33</v>
      </c>
      <c r="B17" s="81" t="str">
        <f>IF('FTV Panel'!B17=0,"",'FTV Panel'!B17)</f>
        <v/>
      </c>
      <c r="C17" s="82"/>
    </row>
    <row r="21" spans="1:22" s="89" customFormat="1" ht="15.75" customHeight="1" x14ac:dyDescent="0.2">
      <c r="A21" s="101" t="s">
        <v>39</v>
      </c>
      <c r="B21" s="101"/>
      <c r="C21" s="101"/>
      <c r="D21" s="101" t="s">
        <v>41</v>
      </c>
      <c r="E21" s="101"/>
      <c r="F21" s="101"/>
      <c r="G21" s="101"/>
      <c r="H21" s="101" t="s">
        <v>38</v>
      </c>
      <c r="I21" s="101"/>
      <c r="J21" s="101"/>
      <c r="K21" s="101" t="s">
        <v>11</v>
      </c>
      <c r="L21" s="101"/>
      <c r="M21" s="98" t="s">
        <v>69</v>
      </c>
      <c r="N21" s="99"/>
      <c r="O21" s="99"/>
      <c r="P21" s="100"/>
      <c r="Q21" s="98" t="s">
        <v>70</v>
      </c>
      <c r="R21" s="99"/>
      <c r="S21" s="99"/>
      <c r="T21" s="100"/>
      <c r="U21" s="84" t="s">
        <v>7</v>
      </c>
      <c r="V21" s="84" t="s">
        <v>40</v>
      </c>
    </row>
    <row r="22" spans="1:22" ht="3" customHeight="1" x14ac:dyDescent="0.25">
      <c r="A22" s="51"/>
      <c r="B22" s="51"/>
      <c r="C22" s="51"/>
      <c r="D22" s="51"/>
      <c r="E22" s="51"/>
      <c r="F22" s="51"/>
      <c r="G22" s="51"/>
      <c r="H22" s="51"/>
      <c r="I22" s="51"/>
      <c r="J22" s="51"/>
      <c r="K22" s="51"/>
      <c r="L22" s="51"/>
      <c r="M22" s="51"/>
      <c r="N22" s="51"/>
      <c r="O22" s="51"/>
      <c r="P22" s="51"/>
      <c r="Q22" s="51"/>
      <c r="R22" s="51"/>
      <c r="S22" s="51"/>
      <c r="T22" s="51"/>
      <c r="U22" s="51"/>
      <c r="V22" s="51"/>
    </row>
    <row r="23" spans="1:22" s="73" customFormat="1" ht="45" x14ac:dyDescent="0.2">
      <c r="A23" s="85" t="s">
        <v>5</v>
      </c>
      <c r="B23" s="86" t="s">
        <v>13</v>
      </c>
      <c r="C23" s="86" t="s">
        <v>18</v>
      </c>
      <c r="D23" s="86" t="s">
        <v>20</v>
      </c>
      <c r="E23" s="86" t="s">
        <v>21</v>
      </c>
      <c r="F23" s="86" t="s">
        <v>88</v>
      </c>
      <c r="G23" s="86" t="s">
        <v>26</v>
      </c>
      <c r="H23" s="86" t="s">
        <v>9</v>
      </c>
      <c r="I23" s="86" t="s">
        <v>16</v>
      </c>
      <c r="J23" s="86" t="s">
        <v>8</v>
      </c>
      <c r="K23" s="86" t="s">
        <v>11</v>
      </c>
      <c r="L23" s="86" t="s">
        <v>6</v>
      </c>
      <c r="M23" s="86" t="s">
        <v>71</v>
      </c>
      <c r="N23" s="86" t="s">
        <v>72</v>
      </c>
      <c r="O23" s="86" t="s">
        <v>73</v>
      </c>
      <c r="P23" s="86" t="s">
        <v>74</v>
      </c>
      <c r="Q23" s="86" t="s">
        <v>75</v>
      </c>
      <c r="R23" s="86" t="s">
        <v>76</v>
      </c>
      <c r="S23" s="86" t="s">
        <v>77</v>
      </c>
      <c r="T23" s="86" t="s">
        <v>78</v>
      </c>
      <c r="U23" s="86" t="s">
        <v>7</v>
      </c>
      <c r="V23" s="87" t="s">
        <v>86</v>
      </c>
    </row>
    <row r="24" spans="1:22" x14ac:dyDescent="0.2">
      <c r="A24" s="18"/>
      <c r="B24" s="4"/>
      <c r="C24" s="4"/>
      <c r="D24" s="5"/>
      <c r="E24" s="5"/>
      <c r="F24" s="8">
        <f t="shared" ref="F24:F32" si="0">D24+E24</f>
        <v>0</v>
      </c>
      <c r="G24" s="5"/>
      <c r="H24" s="5"/>
      <c r="I24" s="4"/>
      <c r="J24" s="6"/>
      <c r="K24" s="4" t="s">
        <v>0</v>
      </c>
      <c r="L24" s="4"/>
      <c r="M24" s="12"/>
      <c r="N24" s="4"/>
      <c r="O24" s="4"/>
      <c r="P24" s="4"/>
      <c r="Q24" s="12"/>
      <c r="R24" s="4"/>
      <c r="S24" s="4"/>
      <c r="T24" s="4"/>
      <c r="U24" s="7"/>
      <c r="V24" s="19">
        <f t="shared" ref="V24:V33" si="1">C24*H24/1000*J24/1000</f>
        <v>0</v>
      </c>
    </row>
    <row r="25" spans="1:22" x14ac:dyDescent="0.2">
      <c r="A25" s="18"/>
      <c r="B25" s="4"/>
      <c r="C25" s="4"/>
      <c r="D25" s="5"/>
      <c r="E25" s="5"/>
      <c r="F25" s="8">
        <f t="shared" si="0"/>
        <v>0</v>
      </c>
      <c r="G25" s="5"/>
      <c r="H25" s="5"/>
      <c r="I25" s="4"/>
      <c r="J25" s="6"/>
      <c r="K25" s="4" t="s">
        <v>0</v>
      </c>
      <c r="L25" s="4"/>
      <c r="M25" s="13"/>
      <c r="N25" s="4"/>
      <c r="O25" s="4"/>
      <c r="P25" s="4"/>
      <c r="Q25" s="13"/>
      <c r="R25" s="4"/>
      <c r="S25" s="4"/>
      <c r="T25" s="4"/>
      <c r="U25" s="7"/>
      <c r="V25" s="19">
        <f t="shared" si="1"/>
        <v>0</v>
      </c>
    </row>
    <row r="26" spans="1:22" x14ac:dyDescent="0.2">
      <c r="A26" s="18"/>
      <c r="B26" s="4"/>
      <c r="C26" s="4"/>
      <c r="D26" s="5"/>
      <c r="E26" s="5"/>
      <c r="F26" s="8">
        <f t="shared" si="0"/>
        <v>0</v>
      </c>
      <c r="G26" s="5"/>
      <c r="H26" s="5"/>
      <c r="I26" s="4"/>
      <c r="J26" s="6"/>
      <c r="K26" s="4" t="s">
        <v>0</v>
      </c>
      <c r="L26" s="4"/>
      <c r="M26" s="13"/>
      <c r="N26" s="4"/>
      <c r="O26" s="4"/>
      <c r="P26" s="4"/>
      <c r="Q26" s="13"/>
      <c r="R26" s="4"/>
      <c r="S26" s="4"/>
      <c r="T26" s="4"/>
      <c r="U26" s="7"/>
      <c r="V26" s="19">
        <f t="shared" si="1"/>
        <v>0</v>
      </c>
    </row>
    <row r="27" spans="1:22" x14ac:dyDescent="0.2">
      <c r="A27" s="18"/>
      <c r="B27" s="4"/>
      <c r="C27" s="4"/>
      <c r="D27" s="5"/>
      <c r="E27" s="5"/>
      <c r="F27" s="8">
        <f t="shared" si="0"/>
        <v>0</v>
      </c>
      <c r="G27" s="5"/>
      <c r="H27" s="5"/>
      <c r="I27" s="4"/>
      <c r="J27" s="6"/>
      <c r="K27" s="4" t="s">
        <v>0</v>
      </c>
      <c r="L27" s="4"/>
      <c r="M27" s="13"/>
      <c r="N27" s="4"/>
      <c r="O27" s="4"/>
      <c r="P27" s="4"/>
      <c r="Q27" s="13"/>
      <c r="R27" s="4"/>
      <c r="S27" s="4"/>
      <c r="T27" s="4"/>
      <c r="U27" s="7"/>
      <c r="V27" s="19">
        <f t="shared" si="1"/>
        <v>0</v>
      </c>
    </row>
    <row r="28" spans="1:22"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si="1"/>
        <v>0</v>
      </c>
    </row>
    <row r="29" spans="1:22"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row>
    <row r="30" spans="1:22"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row>
    <row r="31" spans="1:22"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row>
    <row r="32" spans="1:22"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row>
    <row r="33" spans="1:22" x14ac:dyDescent="0.2">
      <c r="A33" s="20" t="s">
        <v>14</v>
      </c>
      <c r="B33" s="21" t="s">
        <v>2</v>
      </c>
      <c r="C33" s="21">
        <v>0</v>
      </c>
      <c r="D33" s="22">
        <v>400</v>
      </c>
      <c r="E33" s="22">
        <v>400</v>
      </c>
      <c r="F33" s="36">
        <f>D33+E33</f>
        <v>800</v>
      </c>
      <c r="G33" s="22">
        <v>90</v>
      </c>
      <c r="H33" s="22">
        <v>5000</v>
      </c>
      <c r="I33" s="21">
        <v>150</v>
      </c>
      <c r="J33" s="23">
        <v>800</v>
      </c>
      <c r="K33" s="21" t="s">
        <v>0</v>
      </c>
      <c r="L33" s="21" t="s">
        <v>10</v>
      </c>
      <c r="M33" s="37">
        <v>0.55000000000000004</v>
      </c>
      <c r="N33" s="21" t="s">
        <v>79</v>
      </c>
      <c r="O33" s="21" t="s">
        <v>60</v>
      </c>
      <c r="P33" s="21" t="s">
        <v>17</v>
      </c>
      <c r="Q33" s="37">
        <v>0.5</v>
      </c>
      <c r="R33" s="21" t="s">
        <v>79</v>
      </c>
      <c r="S33" s="21" t="s">
        <v>60</v>
      </c>
      <c r="T33" s="21" t="s">
        <v>59</v>
      </c>
      <c r="U33" s="25" t="s">
        <v>12</v>
      </c>
      <c r="V33" s="26">
        <f t="shared" si="1"/>
        <v>0</v>
      </c>
    </row>
    <row r="34" spans="1:22" x14ac:dyDescent="0.2">
      <c r="A34" s="27"/>
      <c r="B34" s="28"/>
      <c r="C34" s="28"/>
      <c r="D34" s="29"/>
      <c r="E34" s="29"/>
      <c r="F34" s="38"/>
      <c r="G34" s="29"/>
      <c r="H34" s="29"/>
      <c r="I34" s="28"/>
      <c r="J34" s="28"/>
      <c r="K34" s="28"/>
      <c r="L34" s="28"/>
      <c r="M34" s="28"/>
      <c r="N34" s="28"/>
      <c r="O34" s="28"/>
      <c r="P34" s="28"/>
      <c r="Q34" s="28"/>
      <c r="R34" s="28"/>
      <c r="S34" s="28"/>
      <c r="T34" s="28"/>
      <c r="U34" s="39" t="s">
        <v>1</v>
      </c>
      <c r="V34" s="30">
        <f>SUBTOTAL(109,Table48[Total
Q×L×M '[m2']])</f>
        <v>0</v>
      </c>
    </row>
    <row r="35" spans="1:22" x14ac:dyDescent="0.2">
      <c r="A35" s="50"/>
      <c r="C35" s="52"/>
      <c r="U35" s="53"/>
      <c r="V35" s="54"/>
    </row>
    <row r="36" spans="1:22" x14ac:dyDescent="0.2">
      <c r="U36" s="53"/>
      <c r="V36" s="54"/>
    </row>
    <row r="37" spans="1:22" x14ac:dyDescent="0.2">
      <c r="U37" s="53"/>
      <c r="V37" s="54"/>
    </row>
    <row r="38" spans="1:22" ht="15" x14ac:dyDescent="0.25">
      <c r="A38" s="47" t="s">
        <v>65</v>
      </c>
      <c r="V38" s="55"/>
    </row>
    <row r="39" spans="1:22" ht="14.25" customHeight="1" x14ac:dyDescent="0.2"/>
    <row r="40" spans="1:22" ht="14.25" customHeight="1" x14ac:dyDescent="0.25">
      <c r="A40" s="46" t="s">
        <v>66</v>
      </c>
      <c r="V40" s="55"/>
    </row>
    <row r="41" spans="1:22" ht="14.25" customHeight="1" x14ac:dyDescent="0.25">
      <c r="V41" s="55"/>
    </row>
    <row r="42" spans="1:22" ht="14.25" customHeight="1" x14ac:dyDescent="0.25">
      <c r="A42" s="46" t="s">
        <v>67</v>
      </c>
      <c r="V42" s="55"/>
    </row>
    <row r="43" spans="1:22" ht="14.25" customHeight="1" x14ac:dyDescent="0.25">
      <c r="A43" s="46" t="s">
        <v>68</v>
      </c>
      <c r="V43" s="55"/>
    </row>
    <row r="44" spans="1:22" ht="14.25" customHeight="1" x14ac:dyDescent="0.25">
      <c r="V44" s="55"/>
    </row>
    <row r="45" spans="1:22" ht="14.25" customHeight="1" x14ac:dyDescent="0.25">
      <c r="B45" s="48" t="s">
        <v>52</v>
      </c>
      <c r="C45" s="46" t="s">
        <v>51</v>
      </c>
      <c r="V45" s="55"/>
    </row>
    <row r="46" spans="1:22" ht="14.25" customHeight="1" x14ac:dyDescent="0.25">
      <c r="B46" s="7" t="s">
        <v>53</v>
      </c>
      <c r="C46" s="56" t="s">
        <v>56</v>
      </c>
      <c r="D46" s="56"/>
      <c r="E46" s="56"/>
      <c r="V46" s="55"/>
    </row>
    <row r="47" spans="1:22" ht="14.25" customHeight="1" x14ac:dyDescent="0.25">
      <c r="B47" s="57" t="s">
        <v>53</v>
      </c>
      <c r="C47" s="58" t="s">
        <v>58</v>
      </c>
      <c r="D47" s="58"/>
      <c r="E47" s="58"/>
      <c r="V47" s="55"/>
    </row>
    <row r="48" spans="1:22" ht="14.25" customHeight="1" x14ac:dyDescent="0.25">
      <c r="B48" s="59" t="s">
        <v>53</v>
      </c>
      <c r="C48" s="60" t="s">
        <v>54</v>
      </c>
      <c r="D48" s="60"/>
      <c r="E48" s="60"/>
      <c r="V48" s="55"/>
    </row>
    <row r="49" spans="1:22" ht="14.25" customHeight="1" x14ac:dyDescent="0.25">
      <c r="B49" s="61" t="s">
        <v>55</v>
      </c>
      <c r="C49" s="62" t="s">
        <v>57</v>
      </c>
      <c r="D49" s="62"/>
      <c r="E49" s="62"/>
      <c r="V49" s="55"/>
    </row>
    <row r="50" spans="1:22" ht="15" x14ac:dyDescent="0.25">
      <c r="V50" s="55"/>
    </row>
    <row r="51" spans="1:22" ht="15" x14ac:dyDescent="0.25">
      <c r="A51" s="47" t="s">
        <v>47</v>
      </c>
      <c r="V51" s="55"/>
    </row>
    <row r="53" spans="1:22" ht="15" x14ac:dyDescent="0.25">
      <c r="B53" s="63" t="s">
        <v>3</v>
      </c>
      <c r="V53" s="55"/>
    </row>
    <row r="54" spans="1:22" x14ac:dyDescent="0.2">
      <c r="B54" s="63" t="s">
        <v>98</v>
      </c>
    </row>
    <row r="55" spans="1:22" x14ac:dyDescent="0.2">
      <c r="B55" s="63" t="s">
        <v>4</v>
      </c>
    </row>
    <row r="57" spans="1:22" x14ac:dyDescent="0.2">
      <c r="B57" s="63" t="s">
        <v>50</v>
      </c>
    </row>
    <row r="58" spans="1:22" x14ac:dyDescent="0.2">
      <c r="B58" s="63"/>
    </row>
    <row r="59" spans="1:22" x14ac:dyDescent="0.2">
      <c r="B59" s="63"/>
    </row>
    <row r="60" spans="1:22" ht="15" x14ac:dyDescent="0.25">
      <c r="A60" s="64" t="s">
        <v>108</v>
      </c>
      <c r="B60" s="65"/>
      <c r="C60" s="65"/>
      <c r="D60" s="65"/>
      <c r="E60" s="65"/>
    </row>
    <row r="61" spans="1:22" x14ac:dyDescent="0.2">
      <c r="A61" s="65"/>
      <c r="B61" s="65"/>
      <c r="C61" s="65"/>
      <c r="D61" s="65"/>
      <c r="E61" s="65"/>
    </row>
    <row r="62" spans="1:22" x14ac:dyDescent="0.2">
      <c r="A62" s="65" t="s">
        <v>43</v>
      </c>
      <c r="C62" s="65"/>
      <c r="D62" s="65"/>
      <c r="E62" s="65"/>
      <c r="F62" s="65"/>
    </row>
    <row r="64" spans="1:22" x14ac:dyDescent="0.2">
      <c r="B64" s="66" t="s">
        <v>19</v>
      </c>
      <c r="C64" s="66" t="s">
        <v>20</v>
      </c>
      <c r="D64" s="66" t="s">
        <v>21</v>
      </c>
      <c r="E64" s="66" t="s">
        <v>29</v>
      </c>
      <c r="F64" s="66" t="s">
        <v>30</v>
      </c>
    </row>
    <row r="65" spans="2:6" x14ac:dyDescent="0.2">
      <c r="B65" s="67">
        <v>150</v>
      </c>
      <c r="C65" s="67">
        <v>400</v>
      </c>
      <c r="D65" s="67">
        <v>600</v>
      </c>
      <c r="E65" s="8">
        <f>C65+D65</f>
        <v>1000</v>
      </c>
      <c r="F65" s="67">
        <v>1000</v>
      </c>
    </row>
    <row r="66" spans="2:6" x14ac:dyDescent="0.2">
      <c r="B66" s="68" t="s">
        <v>22</v>
      </c>
      <c r="C66" s="68">
        <f>$B$65+150</f>
        <v>300</v>
      </c>
      <c r="D66" s="68">
        <f>$B$65+150</f>
        <v>300</v>
      </c>
      <c r="E66" s="68">
        <f>C66+D66</f>
        <v>600</v>
      </c>
    </row>
    <row r="67" spans="2:6" x14ac:dyDescent="0.2">
      <c r="B67" s="68" t="s">
        <v>23</v>
      </c>
      <c r="C67" s="68">
        <f>E67-C66</f>
        <v>700</v>
      </c>
      <c r="D67" s="68">
        <f>E67-D66</f>
        <v>700</v>
      </c>
      <c r="E67" s="68">
        <f>$F$65-F67</f>
        <v>1000</v>
      </c>
      <c r="F67" s="52">
        <v>0</v>
      </c>
    </row>
    <row r="68" spans="2:6" x14ac:dyDescent="0.2">
      <c r="B68" s="68"/>
      <c r="C68" s="68"/>
      <c r="D68" s="68"/>
      <c r="E68" s="68"/>
    </row>
    <row r="69" spans="2:6" x14ac:dyDescent="0.2">
      <c r="C69" s="71"/>
      <c r="D69" s="71"/>
      <c r="E69" s="71"/>
    </row>
    <row r="70" spans="2:6" x14ac:dyDescent="0.2">
      <c r="C70" s="71">
        <f>C66</f>
        <v>300</v>
      </c>
      <c r="D70" s="71">
        <f>D67</f>
        <v>700</v>
      </c>
      <c r="E70" s="71">
        <f>C70+D70</f>
        <v>1000</v>
      </c>
    </row>
    <row r="71" spans="2:6" x14ac:dyDescent="0.2">
      <c r="C71" s="71">
        <f>C67</f>
        <v>700</v>
      </c>
      <c r="D71" s="71">
        <f>D66</f>
        <v>300</v>
      </c>
      <c r="E71" s="71">
        <f>C71+D71</f>
        <v>1000</v>
      </c>
    </row>
    <row r="72" spans="2:6" x14ac:dyDescent="0.2">
      <c r="C72" s="71"/>
      <c r="D72" s="71"/>
      <c r="E72" s="71"/>
    </row>
  </sheetData>
  <sheetProtection sheet="1" objects="1" scenarios="1" insertRows="0" deleteRows="0"/>
  <dataConsolidate/>
  <mergeCells count="6">
    <mergeCell ref="Q21:T21"/>
    <mergeCell ref="A21:C21"/>
    <mergeCell ref="D21:G21"/>
    <mergeCell ref="H21:J21"/>
    <mergeCell ref="K21:L21"/>
    <mergeCell ref="M21:P21"/>
  </mergeCells>
  <conditionalFormatting sqref="A24:U33">
    <cfRule type="expression" dxfId="91" priority="4">
      <formula>OR(A24="")</formula>
    </cfRule>
  </conditionalFormatting>
  <conditionalFormatting sqref="B65">
    <cfRule type="expression" dxfId="90" priority="29">
      <formula>NOT(OR(B65=50,B65=60,B65=80,B65=100,B65=120,B65=133,B65=150))</formula>
    </cfRule>
  </conditionalFormatting>
  <conditionalFormatting sqref="C24:C33">
    <cfRule type="cellIs" dxfId="89" priority="23" operator="lessThan">
      <formula>0</formula>
    </cfRule>
  </conditionalFormatting>
  <conditionalFormatting sqref="C65">
    <cfRule type="expression" dxfId="88" priority="28">
      <formula>NOT(AND(C65&gt;=B65+150,C65&lt;=F65-B65-150,E65=F65))</formula>
    </cfRule>
  </conditionalFormatting>
  <conditionalFormatting sqref="D24:D33">
    <cfRule type="expression" dxfId="87" priority="31">
      <formula>NOT(AND(D24&gt;=I24+150,D24&lt;=J24-I24-150,I24&gt;0,J24&gt;0))</formula>
    </cfRule>
  </conditionalFormatting>
  <conditionalFormatting sqref="D65">
    <cfRule type="expression" dxfId="86" priority="27">
      <formula>NOT(AND(D65&gt;=B65+150,D65&lt;=F65-B65-150,E65=F65))</formula>
    </cfRule>
  </conditionalFormatting>
  <conditionalFormatting sqref="E24:E33">
    <cfRule type="expression" dxfId="85" priority="30">
      <formula>NOT(AND(E24&gt;=I24+150,E24&lt;=J24-I24-150,I24&gt;0,J24&gt;0))</formula>
    </cfRule>
  </conditionalFormatting>
  <conditionalFormatting sqref="E65">
    <cfRule type="expression" dxfId="84" priority="26">
      <formula>NOT(AND(E65&gt;=2*(B65+150),E65=F65))</formula>
    </cfRule>
  </conditionalFormatting>
  <conditionalFormatting sqref="F24:F33">
    <cfRule type="expression" dxfId="83" priority="24">
      <formula>NOT(F24=J24)</formula>
    </cfRule>
  </conditionalFormatting>
  <conditionalFormatting sqref="F65">
    <cfRule type="cellIs" dxfId="82" priority="25" operator="notBetween">
      <formula>600</formula>
      <formula>1200</formula>
    </cfRule>
  </conditionalFormatting>
  <conditionalFormatting sqref="G24:G33">
    <cfRule type="cellIs" dxfId="81" priority="22" operator="notBetween">
      <formula>80</formula>
      <formula>175</formula>
    </cfRule>
  </conditionalFormatting>
  <conditionalFormatting sqref="H24:H33">
    <cfRule type="cellIs" dxfId="80" priority="21" operator="notBetween">
      <formula>2000</formula>
      <formula>8000</formula>
    </cfRule>
    <cfRule type="cellIs" dxfId="79" priority="20" operator="lessThan">
      <formula>2000</formula>
    </cfRule>
  </conditionalFormatting>
  <conditionalFormatting sqref="I24:I32">
    <cfRule type="expression" dxfId="78" priority="3">
      <formula>AND(OR(D24&gt;0,E24&gt;0),I24=0)</formula>
    </cfRule>
  </conditionalFormatting>
  <conditionalFormatting sqref="I24:I33">
    <cfRule type="expression" dxfId="77" priority="6">
      <formula>AND(OR(D24&gt;0,E24&gt;0),I24=0)</formula>
    </cfRule>
    <cfRule type="expression" dxfId="76" priority="13">
      <formula>OR(AND(L24="Power T",OR(I24=220)))</formula>
    </cfRule>
    <cfRule type="expression" dxfId="75" priority="14">
      <formula>OR(AND(L24="Power T",OR(I24=50)),AND(L24="Power S",OR(I24=220,I24=250)),AND(L24="Perform R",OR(I24=50,I24=220,I24=250)),AND(L24="Perform C",OR(I24=220,I24=250)))</formula>
    </cfRule>
    <cfRule type="expression" dxfId="74" priority="15">
      <formula>NOT(OR(I24=50,I24=60,I24=80,I24=100,I24=120,I24=133,I24=150,I24=172,I24=200,I24=220,I24=240,I24=250))</formula>
    </cfRule>
  </conditionalFormatting>
  <conditionalFormatting sqref="J24:J32">
    <cfRule type="expression" dxfId="73" priority="1">
      <formula>AND(OR(D24&gt;0,E24&gt;0),ISBLANK(J24))</formula>
    </cfRule>
  </conditionalFormatting>
  <conditionalFormatting sqref="J24:J33">
    <cfRule type="expression" dxfId="72" priority="7">
      <formula>AND(OR(D24&gt;0,E24&gt;0),J24=0)</formula>
    </cfRule>
    <cfRule type="cellIs" dxfId="71" priority="34" operator="notBetween">
      <formula>600</formula>
      <formula>1200</formula>
    </cfRule>
    <cfRule type="cellIs" dxfId="70" priority="2" operator="notEqual">
      <formula>F24</formula>
    </cfRule>
  </conditionalFormatting>
  <conditionalFormatting sqref="K24:K33">
    <cfRule type="expression" dxfId="69" priority="12">
      <formula>NOT(OR(K24="FTV",K24=""))</formula>
    </cfRule>
  </conditionalFormatting>
  <conditionalFormatting sqref="L24:L33">
    <cfRule type="expression" dxfId="68" priority="11">
      <formula>NOT(OR(L24="Power T",L24="Power S",L24="Perform R",L24="Perform C"))</formula>
    </cfRule>
    <cfRule type="expression" dxfId="67" priority="10">
      <formula>OR(AND(L24="Power T",OR(I24=50)),AND(L24="Power S",OR(I24=220,I24=250)),AND(L24="Perform R",OR(I24=50,I24=220,I24=250)),AND(L24="Perform C",OR(I24=220,I24=250)))</formula>
    </cfRule>
    <cfRule type="expression" dxfId="66" priority="9">
      <formula>OR(AND(L24="Power T",OR(I24=220)))</formula>
    </cfRule>
  </conditionalFormatting>
  <conditionalFormatting sqref="M24:M33">
    <cfRule type="expression" dxfId="65" priority="8">
      <formula>AND(P24="G",NOT(OR(M24=0.7,M24=0.75,M24=0.8)))</formula>
    </cfRule>
  </conditionalFormatting>
  <conditionalFormatting sqref="N24:N33">
    <cfRule type="expression" dxfId="63" priority="19">
      <formula>NOT(OR(N24="SP 25",N24="SP 25",N24="PVDF 25",N24="PVDF 35",N24="PUR 50",N24="PVCF 150",N24="HPS 200",N24="PRISMA",N24="PRISMA ELEMENTS",N24="Inox 304",N24="Inox 316L",N24="Inox 316"))</formula>
    </cfRule>
  </conditionalFormatting>
  <conditionalFormatting sqref="P24:P33">
    <cfRule type="expression" dxfId="62" priority="5">
      <formula>AND(P24="G",NOT(OR(M24=0.7,M24=0.75,M24=0.8)))</formula>
    </cfRule>
    <cfRule type="expression" dxfId="61" priority="33">
      <formula>NOT(OR(P24="S",P24="V",P24="V2",P24="G",P24="M",P24="M3",P24="M8"))</formula>
    </cfRule>
  </conditionalFormatting>
  <conditionalFormatting sqref="R24:R33">
    <cfRule type="expression" dxfId="59" priority="17">
      <formula>NOT(OR(R24="SP 25",R24="SP 25",R24="PVDF 25",R24="PVDF 35",R24="PUR 50",R24="PVCF 150",R24="HPS 200",R24="PRISMA",R24="PRISMA ELEMENTS",R24="Inox 304",R24="Inox 316L",R24="Inox 316"))</formula>
    </cfRule>
  </conditionalFormatting>
  <conditionalFormatting sqref="T24:T33">
    <cfRule type="expression" dxfId="58" priority="32">
      <formula>NOT(OR(T24="S",T24="V",T24="V2",T24="G",T24="M2"))</formula>
    </cfRule>
  </conditionalFormatting>
  <dataValidations count="15">
    <dataValidation type="list" allowBlank="1" sqref="K24:K32" xr:uid="{11EFEC9C-DFEE-4FF3-89FB-19F77197FCB3}">
      <formula1>"FTV"</formula1>
    </dataValidation>
    <dataValidation type="list" allowBlank="1" sqref="I24:I33" xr:uid="{902C6EE2-A4E2-4830-B4A8-45F428668BDD}">
      <formula1>"50,60,80,100,120,133,150,172,200,220,240,250"</formula1>
    </dataValidation>
    <dataValidation type="list" allowBlank="1" sqref="N24:N33 R24:R33" xr:uid="{0F1E6276-F1AA-46B6-A2B0-8CDD5449E4B5}">
      <formula1>"SP 25,SP 25,PVDF 25,PVDF 35,PUR 50,PVCF 150,HPS 200,PRISMA,PRISMA ELEMENTS,Inox 304,Inox 316L,Inox 316"</formula1>
    </dataValidation>
    <dataValidation type="whole" errorStyle="information" allowBlank="1" errorTitle="wrong" sqref="G24:G33" xr:uid="{586E3813-88A6-4396-98CE-9F9BCA1F1E99}">
      <formula1>80</formula1>
      <formula2>175</formula2>
    </dataValidation>
    <dataValidation type="whole" errorStyle="information" allowBlank="1" errorTitle="Wrong length" error="Insert length (whole number)_x000a_2000 to 8000 mm" sqref="H24:H33" xr:uid="{301476A5-62A9-4413-A9E5-A9BC932139A8}">
      <formula1>2000</formula1>
      <formula2>8000</formula2>
    </dataValidation>
    <dataValidation type="whole" allowBlank="1" showInputMessage="1" showErrorMessage="1" sqref="F65" xr:uid="{2D1E94B6-E5B2-4BA9-9B2A-10E7EBE2B263}">
      <formula1>600</formula1>
      <formula2>1200</formula2>
    </dataValidation>
    <dataValidation type="list" allowBlank="1" sqref="T24:T33" xr:uid="{B91DB3B3-5D90-4DDB-8E84-83544CBB7B11}">
      <formula1>"S,V,V2,G,M2"</formula1>
    </dataValidation>
    <dataValidation type="list" allowBlank="1" sqref="P24:P33" xr:uid="{5210CF2A-F3D0-48AF-8D9F-D3BAFE2AEBB3}">
      <formula1>"S,V,V2,G,M,M3,M8"</formula1>
    </dataValidation>
    <dataValidation type="list" allowBlank="1" sqref="L24:L33" xr:uid="{9A33907D-E034-4586-8285-47182FD7B6F9}">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534E4309-ADA9-4E19-893E-1EDE55C2D948}">
      <formula1>600</formula1>
      <formula2>1200</formula2>
    </dataValidation>
    <dataValidation type="list" allowBlank="1" sqref="B65" xr:uid="{3D81E6FC-76E0-4568-A84A-CB1BE50228F5}">
      <formula1>"50,60,80,100,120,133,150"</formula1>
    </dataValidation>
    <dataValidation type="custom" errorStyle="information" allowBlank="1" errorTitle="wrong" sqref="D24:D33" xr:uid="{FEB48DBC-65EE-436A-8FCD-D1573857AFA3}">
      <formula1>AND(D24&gt;=I24+150,D24&lt;=J24-60-I24-150)</formula1>
    </dataValidation>
    <dataValidation type="custom" errorStyle="information" allowBlank="1" errorTitle="wrong" sqref="E24:E33" xr:uid="{DAB62D85-2845-43C8-84F3-00550AF303BA}">
      <formula1>AND(E24&gt;=I24+150,E24&lt;=J24-60-I24-150)</formula1>
    </dataValidation>
    <dataValidation type="whole" operator="greaterThanOrEqual" allowBlank="1" sqref="C24:C33" xr:uid="{3FBCE851-3C85-48A2-AA94-B58EEF31FB5A}">
      <formula1>0</formula1>
    </dataValidation>
    <dataValidation allowBlank="1" sqref="F24:F33" xr:uid="{88A537B0-4DE6-4A9D-A7DA-6F62364A686D}"/>
  </dataValidations>
  <pageMargins left="0.39370078740157483" right="0.39370078740157483" top="0.39370078740157483" bottom="0.39370078740157483" header="0.31496062992125984" footer="0.31496062992125984"/>
  <pageSetup paperSize="9" scale="47"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8" id="{00000000-000E-0000-0500-000012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6" id="{00000000-000E-0000-0500-000010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A0B5109E-8C66-497C-87C5-DE0420AEF545}">
          <x14:formula1>
            <xm:f>List_Values!$A$2:$A$11</xm:f>
          </x14:formula1>
          <xm:sqref>Q24:Q33 M24:M33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V73"/>
  <sheetViews>
    <sheetView showGridLines="0" zoomScaleNormal="100" zoomScaleSheetLayoutView="70" workbookViewId="0">
      <selection activeCell="L2" sqref="L2"/>
    </sheetView>
  </sheetViews>
  <sheetFormatPr defaultRowHeight="14.25" x14ac:dyDescent="0.2"/>
  <cols>
    <col min="1" max="1" width="17.625" style="46" customWidth="1"/>
    <col min="2" max="2" width="14.625" style="46" customWidth="1"/>
    <col min="3" max="10" width="10.625" style="46" customWidth="1"/>
    <col min="11" max="11" width="12" style="46" customWidth="1"/>
    <col min="12" max="12" width="11.375" style="46" customWidth="1"/>
    <col min="13" max="13" width="10.625" style="46" customWidth="1"/>
    <col min="14" max="15" width="12.625" style="46" customWidth="1"/>
    <col min="16" max="17" width="10.625" style="46" customWidth="1"/>
    <col min="18" max="19" width="12.625" style="46" customWidth="1"/>
    <col min="20" max="20" width="10.625" style="46" customWidth="1"/>
    <col min="21" max="21" width="24.625" style="46" customWidth="1"/>
    <col min="22" max="22" width="10.625" style="46" customWidth="1"/>
    <col min="23" max="16384" width="9" style="46"/>
  </cols>
  <sheetData>
    <row r="1" spans="1:22" s="73" customFormat="1" ht="15.75" x14ac:dyDescent="0.25">
      <c r="B1" s="74"/>
      <c r="C1" s="75" t="s">
        <v>89</v>
      </c>
    </row>
    <row r="2" spans="1:22" s="73" customFormat="1" ht="26.25" x14ac:dyDescent="0.4">
      <c r="C2" s="77" t="s">
        <v>104</v>
      </c>
    </row>
    <row r="3" spans="1:22" s="73" customFormat="1" ht="15.75" x14ac:dyDescent="0.25">
      <c r="C3" s="78" t="s">
        <v>81</v>
      </c>
      <c r="D3" s="79" t="str" cm="1">
        <f t="array" ref="D3">LOOKUP(2,1/(Updates!A:A&lt;&gt;""),Updates!A:A)</f>
        <v>1.2</v>
      </c>
      <c r="E3" s="90" t="s">
        <v>99</v>
      </c>
      <c r="H3" s="76"/>
    </row>
    <row r="4" spans="1:22" s="73" customFormat="1" x14ac:dyDescent="0.2"/>
    <row r="5" spans="1:22" ht="15" x14ac:dyDescent="0.25">
      <c r="A5" s="80" t="s">
        <v>37</v>
      </c>
      <c r="B5" s="81" t="str">
        <f>IF('FTV Panel'!B5=0,"",'FTV Panel'!B5)</f>
        <v/>
      </c>
      <c r="C5" s="82"/>
    </row>
    <row r="6" spans="1:22" ht="15" x14ac:dyDescent="0.25">
      <c r="A6" s="80" t="s">
        <v>62</v>
      </c>
      <c r="B6" s="81" t="str">
        <f>IF('FTV Panel'!B6=0,"",'FTV Panel'!B6)</f>
        <v/>
      </c>
      <c r="C6" s="82"/>
    </row>
    <row r="7" spans="1:22" ht="15" x14ac:dyDescent="0.25">
      <c r="A7" s="80" t="s">
        <v>36</v>
      </c>
      <c r="B7" s="81" t="str">
        <f>IF('FTV Panel'!B7=0,"",'FTV Panel'!B7)</f>
        <v/>
      </c>
      <c r="C7" s="82"/>
    </row>
    <row r="8" spans="1:22" ht="15" x14ac:dyDescent="0.25">
      <c r="A8" s="80" t="s">
        <v>44</v>
      </c>
      <c r="B8" s="81" t="str">
        <f>IF('FTV Panel'!B8=0,"",'FTV Panel'!B8)</f>
        <v/>
      </c>
      <c r="C8" s="82"/>
    </row>
    <row r="9" spans="1:22" ht="15" x14ac:dyDescent="0.25">
      <c r="A9" s="80" t="s">
        <v>45</v>
      </c>
      <c r="B9" s="81" t="str">
        <f>IF('FTV Panel'!B9=0,"",'FTV Panel'!B9)</f>
        <v/>
      </c>
      <c r="C9" s="82"/>
    </row>
    <row r="10" spans="1:22" x14ac:dyDescent="0.2">
      <c r="U10" s="70"/>
      <c r="V10" s="70"/>
    </row>
    <row r="11" spans="1:22" x14ac:dyDescent="0.2">
      <c r="U11" s="70"/>
      <c r="V11" s="70"/>
    </row>
    <row r="12" spans="1:22" ht="15" x14ac:dyDescent="0.25">
      <c r="A12" s="80" t="s">
        <v>46</v>
      </c>
      <c r="B12" s="81" t="str">
        <f>IF('FTV Panel'!B12=0,"",'FTV Panel'!B12)</f>
        <v/>
      </c>
      <c r="C12" s="82"/>
      <c r="U12" s="70"/>
      <c r="V12" s="70"/>
    </row>
    <row r="13" spans="1:22" ht="15" x14ac:dyDescent="0.25">
      <c r="A13" s="80" t="s">
        <v>42</v>
      </c>
      <c r="B13" s="81" t="str">
        <f>IF('FTV Panel'!B13=0,"",'FTV Panel'!B13)</f>
        <v/>
      </c>
      <c r="C13" s="82"/>
      <c r="M13" s="50"/>
      <c r="Q13" s="50"/>
      <c r="U13" s="70"/>
      <c r="V13" s="70"/>
    </row>
    <row r="14" spans="1:22" ht="15" x14ac:dyDescent="0.25">
      <c r="A14" s="80" t="s">
        <v>34</v>
      </c>
      <c r="B14" s="81" t="str">
        <f>IF('FTV Panel'!B14=0,"",'FTV Panel'!B14)</f>
        <v/>
      </c>
      <c r="C14" s="82"/>
    </row>
    <row r="17" spans="1:22" ht="15" x14ac:dyDescent="0.25">
      <c r="A17" s="80" t="s">
        <v>33</v>
      </c>
      <c r="B17" s="81" t="str">
        <f>IF('FTV Panel'!B17=0,"",'FTV Panel'!B17)</f>
        <v/>
      </c>
      <c r="C17" s="82"/>
    </row>
    <row r="21" spans="1:22" s="73" customFormat="1" ht="15.75" customHeight="1" x14ac:dyDescent="0.2">
      <c r="A21" s="101" t="s">
        <v>39</v>
      </c>
      <c r="B21" s="101"/>
      <c r="C21" s="101"/>
      <c r="D21" s="101" t="s">
        <v>41</v>
      </c>
      <c r="E21" s="101"/>
      <c r="F21" s="101"/>
      <c r="G21" s="101"/>
      <c r="H21" s="101" t="s">
        <v>38</v>
      </c>
      <c r="I21" s="101"/>
      <c r="J21" s="101"/>
      <c r="K21" s="101" t="s">
        <v>11</v>
      </c>
      <c r="L21" s="101"/>
      <c r="M21" s="98" t="s">
        <v>69</v>
      </c>
      <c r="N21" s="99"/>
      <c r="O21" s="99"/>
      <c r="P21" s="100"/>
      <c r="Q21" s="98" t="s">
        <v>70</v>
      </c>
      <c r="R21" s="99"/>
      <c r="S21" s="99"/>
      <c r="T21" s="100"/>
      <c r="U21" s="84" t="s">
        <v>7</v>
      </c>
      <c r="V21" s="84" t="s">
        <v>40</v>
      </c>
    </row>
    <row r="22" spans="1:22" ht="3" customHeight="1" x14ac:dyDescent="0.25">
      <c r="A22" s="51"/>
      <c r="B22" s="51"/>
      <c r="C22" s="51"/>
      <c r="D22" s="51"/>
      <c r="E22" s="51"/>
      <c r="F22" s="51"/>
      <c r="G22" s="51"/>
      <c r="H22" s="51"/>
      <c r="I22" s="51"/>
      <c r="J22" s="51"/>
      <c r="K22" s="51"/>
      <c r="L22" s="51"/>
      <c r="M22" s="51"/>
      <c r="N22" s="51"/>
      <c r="O22" s="51"/>
      <c r="P22" s="51"/>
      <c r="Q22" s="51"/>
      <c r="R22" s="51"/>
      <c r="S22" s="51"/>
      <c r="T22" s="51"/>
      <c r="U22" s="51"/>
      <c r="V22" s="51"/>
    </row>
    <row r="23" spans="1:22" s="73" customFormat="1" ht="45" x14ac:dyDescent="0.2">
      <c r="A23" s="85" t="s">
        <v>5</v>
      </c>
      <c r="B23" s="86" t="s">
        <v>13</v>
      </c>
      <c r="C23" s="86" t="s">
        <v>18</v>
      </c>
      <c r="D23" s="86" t="s">
        <v>20</v>
      </c>
      <c r="E23" s="86" t="s">
        <v>21</v>
      </c>
      <c r="F23" s="86" t="s">
        <v>88</v>
      </c>
      <c r="G23" s="86" t="s">
        <v>26</v>
      </c>
      <c r="H23" s="86" t="s">
        <v>9</v>
      </c>
      <c r="I23" s="86" t="s">
        <v>16</v>
      </c>
      <c r="J23" s="86" t="s">
        <v>8</v>
      </c>
      <c r="K23" s="86" t="s">
        <v>11</v>
      </c>
      <c r="L23" s="86" t="s">
        <v>6</v>
      </c>
      <c r="M23" s="86" t="s">
        <v>71</v>
      </c>
      <c r="N23" s="86" t="s">
        <v>72</v>
      </c>
      <c r="O23" s="86" t="s">
        <v>73</v>
      </c>
      <c r="P23" s="86" t="s">
        <v>74</v>
      </c>
      <c r="Q23" s="86" t="s">
        <v>75</v>
      </c>
      <c r="R23" s="86" t="s">
        <v>76</v>
      </c>
      <c r="S23" s="86" t="s">
        <v>77</v>
      </c>
      <c r="T23" s="86" t="s">
        <v>78</v>
      </c>
      <c r="U23" s="86" t="s">
        <v>7</v>
      </c>
      <c r="V23" s="87" t="s">
        <v>86</v>
      </c>
    </row>
    <row r="24" spans="1:22" x14ac:dyDescent="0.2">
      <c r="A24" s="18"/>
      <c r="B24" s="4"/>
      <c r="C24" s="4"/>
      <c r="D24" s="5"/>
      <c r="E24" s="5"/>
      <c r="F24" s="8">
        <f>D24+E24</f>
        <v>0</v>
      </c>
      <c r="G24" s="5"/>
      <c r="H24" s="5"/>
      <c r="I24" s="4"/>
      <c r="J24" s="6"/>
      <c r="K24" s="4" t="s">
        <v>0</v>
      </c>
      <c r="L24" s="4"/>
      <c r="M24" s="12"/>
      <c r="N24" s="4"/>
      <c r="O24" s="4"/>
      <c r="P24" s="4"/>
      <c r="Q24" s="12"/>
      <c r="R24" s="4"/>
      <c r="S24" s="4"/>
      <c r="T24" s="4"/>
      <c r="U24" s="7"/>
      <c r="V24" s="19">
        <f>C24*H24/1000*J24/1000</f>
        <v>0</v>
      </c>
    </row>
    <row r="25" spans="1:22" x14ac:dyDescent="0.2">
      <c r="A25" s="18"/>
      <c r="B25" s="4"/>
      <c r="C25" s="4"/>
      <c r="D25" s="5"/>
      <c r="E25" s="5"/>
      <c r="F25" s="8">
        <f t="shared" ref="F25:F32" si="0">D25+E25</f>
        <v>0</v>
      </c>
      <c r="G25" s="5"/>
      <c r="H25" s="5"/>
      <c r="I25" s="4"/>
      <c r="J25" s="6"/>
      <c r="K25" s="4" t="s">
        <v>0</v>
      </c>
      <c r="L25" s="4"/>
      <c r="M25" s="13"/>
      <c r="N25" s="4"/>
      <c r="O25" s="4"/>
      <c r="P25" s="4"/>
      <c r="Q25" s="13"/>
      <c r="R25" s="4"/>
      <c r="S25" s="4"/>
      <c r="T25" s="4"/>
      <c r="U25" s="7"/>
      <c r="V25" s="19">
        <f>C25*H25/1000*J25/1000</f>
        <v>0</v>
      </c>
    </row>
    <row r="26" spans="1:22" x14ac:dyDescent="0.2">
      <c r="A26" s="18"/>
      <c r="B26" s="4"/>
      <c r="C26" s="4"/>
      <c r="D26" s="5"/>
      <c r="E26" s="5"/>
      <c r="F26" s="8">
        <f t="shared" si="0"/>
        <v>0</v>
      </c>
      <c r="G26" s="5"/>
      <c r="H26" s="5"/>
      <c r="I26" s="4"/>
      <c r="J26" s="6"/>
      <c r="K26" s="4" t="s">
        <v>0</v>
      </c>
      <c r="L26" s="4"/>
      <c r="M26" s="13"/>
      <c r="N26" s="4"/>
      <c r="O26" s="4"/>
      <c r="P26" s="4"/>
      <c r="Q26" s="13"/>
      <c r="R26" s="4"/>
      <c r="S26" s="4"/>
      <c r="T26" s="4"/>
      <c r="U26" s="7"/>
      <c r="V26" s="19">
        <f>C26*H26/1000*J26/1000</f>
        <v>0</v>
      </c>
    </row>
    <row r="27" spans="1:22" x14ac:dyDescent="0.2">
      <c r="A27" s="18"/>
      <c r="B27" s="4"/>
      <c r="C27" s="4"/>
      <c r="D27" s="5"/>
      <c r="E27" s="5"/>
      <c r="F27" s="8">
        <f>D27+E27</f>
        <v>0</v>
      </c>
      <c r="G27" s="5"/>
      <c r="H27" s="5"/>
      <c r="I27" s="4"/>
      <c r="J27" s="6"/>
      <c r="K27" s="4" t="s">
        <v>0</v>
      </c>
      <c r="L27" s="4"/>
      <c r="M27" s="12"/>
      <c r="N27" s="4"/>
      <c r="O27" s="4"/>
      <c r="P27" s="4"/>
      <c r="Q27" s="12"/>
      <c r="R27" s="4"/>
      <c r="S27" s="4"/>
      <c r="T27" s="4"/>
      <c r="U27" s="7"/>
      <c r="V27" s="19">
        <f>C27*H27/1000*J27/1000</f>
        <v>0</v>
      </c>
    </row>
    <row r="28" spans="1:22"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ref="V28:V32" si="1">C28*H28/1000*J28/1000</f>
        <v>0</v>
      </c>
    </row>
    <row r="29" spans="1:22"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row>
    <row r="30" spans="1:22"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row>
    <row r="31" spans="1:22"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row>
    <row r="32" spans="1:22"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row>
    <row r="33" spans="1:22" x14ac:dyDescent="0.2">
      <c r="A33" s="20" t="s">
        <v>14</v>
      </c>
      <c r="B33" s="21" t="s">
        <v>2</v>
      </c>
      <c r="C33" s="21">
        <v>0</v>
      </c>
      <c r="D33" s="22">
        <v>400</v>
      </c>
      <c r="E33" s="22">
        <v>400</v>
      </c>
      <c r="F33" s="36">
        <f>D33+E33</f>
        <v>800</v>
      </c>
      <c r="G33" s="22">
        <v>90</v>
      </c>
      <c r="H33" s="22">
        <v>5000</v>
      </c>
      <c r="I33" s="21">
        <v>150</v>
      </c>
      <c r="J33" s="23">
        <v>1000</v>
      </c>
      <c r="K33" s="21" t="s">
        <v>0</v>
      </c>
      <c r="L33" s="21" t="s">
        <v>10</v>
      </c>
      <c r="M33" s="37">
        <v>0.55000000000000004</v>
      </c>
      <c r="N33" s="21" t="s">
        <v>79</v>
      </c>
      <c r="O33" s="21" t="s">
        <v>60</v>
      </c>
      <c r="P33" s="21" t="s">
        <v>17</v>
      </c>
      <c r="Q33" s="37">
        <v>0.5</v>
      </c>
      <c r="R33" s="21" t="s">
        <v>79</v>
      </c>
      <c r="S33" s="21" t="s">
        <v>60</v>
      </c>
      <c r="T33" s="21" t="s">
        <v>59</v>
      </c>
      <c r="U33" s="25" t="s">
        <v>12</v>
      </c>
      <c r="V33" s="26">
        <f>C33*H33/1000*J33/1000</f>
        <v>0</v>
      </c>
    </row>
    <row r="34" spans="1:22" x14ac:dyDescent="0.2">
      <c r="A34" s="27"/>
      <c r="B34" s="28"/>
      <c r="C34" s="28"/>
      <c r="D34" s="29"/>
      <c r="E34" s="29"/>
      <c r="F34" s="38"/>
      <c r="G34" s="29"/>
      <c r="H34" s="29"/>
      <c r="I34" s="28"/>
      <c r="J34" s="28"/>
      <c r="K34" s="28"/>
      <c r="L34" s="28"/>
      <c r="M34" s="28"/>
      <c r="N34" s="28"/>
      <c r="O34" s="28"/>
      <c r="P34" s="28"/>
      <c r="Q34" s="28"/>
      <c r="R34" s="28"/>
      <c r="S34" s="28"/>
      <c r="T34" s="28"/>
      <c r="U34" s="39" t="s">
        <v>1</v>
      </c>
      <c r="V34" s="30">
        <f>SUBTOTAL(109,Table5[Total
Q×L×M '[m2']])</f>
        <v>0</v>
      </c>
    </row>
    <row r="35" spans="1:22" x14ac:dyDescent="0.2">
      <c r="A35" s="50"/>
      <c r="C35" s="52"/>
      <c r="U35" s="53"/>
      <c r="V35" s="54"/>
    </row>
    <row r="36" spans="1:22" x14ac:dyDescent="0.2">
      <c r="U36" s="53"/>
      <c r="V36" s="54"/>
    </row>
    <row r="37" spans="1:22" x14ac:dyDescent="0.2">
      <c r="U37" s="53"/>
      <c r="V37" s="54"/>
    </row>
    <row r="38" spans="1:22" ht="15" x14ac:dyDescent="0.25">
      <c r="A38" s="47" t="s">
        <v>65</v>
      </c>
      <c r="V38" s="55"/>
    </row>
    <row r="39" spans="1:22" ht="14.25" customHeight="1" x14ac:dyDescent="0.2"/>
    <row r="40" spans="1:22" ht="14.25" customHeight="1" x14ac:dyDescent="0.25">
      <c r="A40" s="46" t="s">
        <v>66</v>
      </c>
      <c r="V40" s="55"/>
    </row>
    <row r="41" spans="1:22" ht="14.25" customHeight="1" x14ac:dyDescent="0.25">
      <c r="V41" s="55"/>
    </row>
    <row r="42" spans="1:22" ht="14.25" customHeight="1" x14ac:dyDescent="0.25">
      <c r="A42" s="46" t="s">
        <v>67</v>
      </c>
      <c r="V42" s="55"/>
    </row>
    <row r="43" spans="1:22" ht="14.25" customHeight="1" x14ac:dyDescent="0.25">
      <c r="A43" s="46" t="s">
        <v>68</v>
      </c>
      <c r="V43" s="55"/>
    </row>
    <row r="44" spans="1:22" ht="14.25" customHeight="1" x14ac:dyDescent="0.25">
      <c r="V44" s="55"/>
    </row>
    <row r="45" spans="1:22" ht="14.25" customHeight="1" x14ac:dyDescent="0.25">
      <c r="B45" s="48" t="s">
        <v>52</v>
      </c>
      <c r="C45" s="46" t="s">
        <v>51</v>
      </c>
      <c r="V45" s="55"/>
    </row>
    <row r="46" spans="1:22" ht="14.25" customHeight="1" x14ac:dyDescent="0.25">
      <c r="B46" s="7" t="s">
        <v>53</v>
      </c>
      <c r="C46" s="56" t="s">
        <v>56</v>
      </c>
      <c r="D46" s="56"/>
      <c r="E46" s="56"/>
      <c r="V46" s="55"/>
    </row>
    <row r="47" spans="1:22" ht="14.25" customHeight="1" x14ac:dyDescent="0.25">
      <c r="B47" s="57" t="s">
        <v>53</v>
      </c>
      <c r="C47" s="58" t="s">
        <v>58</v>
      </c>
      <c r="D47" s="58"/>
      <c r="E47" s="58"/>
      <c r="V47" s="55"/>
    </row>
    <row r="48" spans="1:22" ht="14.25" customHeight="1" x14ac:dyDescent="0.25">
      <c r="B48" s="59" t="s">
        <v>53</v>
      </c>
      <c r="C48" s="60" t="s">
        <v>54</v>
      </c>
      <c r="D48" s="60"/>
      <c r="E48" s="60"/>
      <c r="V48" s="55"/>
    </row>
    <row r="49" spans="1:22" ht="14.25" customHeight="1" x14ac:dyDescent="0.25">
      <c r="B49" s="61" t="s">
        <v>55</v>
      </c>
      <c r="C49" s="62" t="s">
        <v>57</v>
      </c>
      <c r="D49" s="62"/>
      <c r="E49" s="62"/>
      <c r="V49" s="55"/>
    </row>
    <row r="50" spans="1:22" ht="14.25" customHeight="1" x14ac:dyDescent="0.25">
      <c r="V50" s="55"/>
    </row>
    <row r="51" spans="1:22" ht="15" x14ac:dyDescent="0.25">
      <c r="V51" s="55"/>
    </row>
    <row r="52" spans="1:22" ht="15" x14ac:dyDescent="0.25">
      <c r="A52" s="47" t="s">
        <v>47</v>
      </c>
      <c r="V52" s="55"/>
    </row>
    <row r="54" spans="1:22" ht="15" x14ac:dyDescent="0.25">
      <c r="B54" s="63" t="s">
        <v>3</v>
      </c>
      <c r="V54" s="55"/>
    </row>
    <row r="55" spans="1:22" x14ac:dyDescent="0.2">
      <c r="B55" s="63" t="s">
        <v>98</v>
      </c>
    </row>
    <row r="56" spans="1:22" x14ac:dyDescent="0.2">
      <c r="B56" s="63" t="s">
        <v>4</v>
      </c>
    </row>
    <row r="58" spans="1:22" x14ac:dyDescent="0.2">
      <c r="B58" s="63" t="s">
        <v>50</v>
      </c>
    </row>
    <row r="59" spans="1:22" x14ac:dyDescent="0.2">
      <c r="B59" s="63"/>
    </row>
    <row r="60" spans="1:22" x14ac:dyDescent="0.2">
      <c r="B60" s="63"/>
    </row>
    <row r="61" spans="1:22" ht="15" x14ac:dyDescent="0.25">
      <c r="A61" s="64" t="s">
        <v>110</v>
      </c>
      <c r="B61" s="65"/>
      <c r="C61" s="65"/>
      <c r="D61" s="65"/>
      <c r="E61" s="65"/>
    </row>
    <row r="62" spans="1:22" x14ac:dyDescent="0.2">
      <c r="A62" s="65"/>
      <c r="B62" s="65"/>
      <c r="C62" s="65"/>
      <c r="D62" s="65"/>
      <c r="E62" s="65"/>
    </row>
    <row r="63" spans="1:22" x14ac:dyDescent="0.2">
      <c r="A63" s="65" t="s">
        <v>43</v>
      </c>
      <c r="C63" s="65"/>
      <c r="D63" s="65"/>
      <c r="E63" s="65"/>
      <c r="F63" s="65"/>
    </row>
    <row r="65" spans="2:6" x14ac:dyDescent="0.2">
      <c r="B65" s="66" t="s">
        <v>19</v>
      </c>
      <c r="C65" s="66" t="s">
        <v>20</v>
      </c>
      <c r="D65" s="66" t="s">
        <v>21</v>
      </c>
      <c r="E65" s="66" t="s">
        <v>29</v>
      </c>
      <c r="F65" s="66" t="s">
        <v>30</v>
      </c>
    </row>
    <row r="66" spans="2:6" x14ac:dyDescent="0.2">
      <c r="B66" s="67">
        <v>150</v>
      </c>
      <c r="C66" s="67">
        <v>400</v>
      </c>
      <c r="D66" s="67">
        <v>400</v>
      </c>
      <c r="E66" s="8">
        <f t="shared" ref="E66" si="2">C66+D66</f>
        <v>800</v>
      </c>
      <c r="F66" s="67">
        <v>1000</v>
      </c>
    </row>
    <row r="67" spans="2:6" x14ac:dyDescent="0.2">
      <c r="B67" s="68" t="s">
        <v>22</v>
      </c>
      <c r="C67" s="68">
        <f>$B$66+150</f>
        <v>300</v>
      </c>
      <c r="D67" s="68">
        <f>$B$66+150</f>
        <v>300</v>
      </c>
      <c r="E67" s="68">
        <f>C67+D67</f>
        <v>600</v>
      </c>
    </row>
    <row r="68" spans="2:6" x14ac:dyDescent="0.2">
      <c r="B68" s="68" t="s">
        <v>23</v>
      </c>
      <c r="C68" s="68">
        <f>E68-C67</f>
        <v>640</v>
      </c>
      <c r="D68" s="68">
        <f>E68-D67</f>
        <v>640</v>
      </c>
      <c r="E68" s="68">
        <f>$F$66-F68</f>
        <v>940</v>
      </c>
      <c r="F68" s="52">
        <v>60</v>
      </c>
    </row>
    <row r="69" spans="2:6" x14ac:dyDescent="0.2">
      <c r="B69" s="68"/>
      <c r="C69" s="68"/>
      <c r="D69" s="68"/>
      <c r="E69" s="68"/>
    </row>
    <row r="70" spans="2:6" x14ac:dyDescent="0.2">
      <c r="C70" s="71">
        <f>C67</f>
        <v>300</v>
      </c>
      <c r="D70" s="71">
        <f>D67</f>
        <v>300</v>
      </c>
      <c r="E70" s="71">
        <f t="shared" ref="E70:E71" si="3">C70+D70</f>
        <v>600</v>
      </c>
    </row>
    <row r="71" spans="2:6" x14ac:dyDescent="0.2">
      <c r="C71" s="71">
        <f>C67</f>
        <v>300</v>
      </c>
      <c r="D71" s="71">
        <f>D68</f>
        <v>640</v>
      </c>
      <c r="E71" s="71">
        <f t="shared" si="3"/>
        <v>940</v>
      </c>
    </row>
    <row r="72" spans="2:6" x14ac:dyDescent="0.2">
      <c r="C72" s="71">
        <f>C68</f>
        <v>640</v>
      </c>
      <c r="D72" s="71">
        <f>D67</f>
        <v>300</v>
      </c>
      <c r="E72" s="71">
        <f>C72+D72</f>
        <v>940</v>
      </c>
    </row>
    <row r="73" spans="2:6" x14ac:dyDescent="0.2">
      <c r="C73" s="71">
        <f>C67</f>
        <v>300</v>
      </c>
      <c r="D73" s="71">
        <f>D67</f>
        <v>300</v>
      </c>
      <c r="E73" s="71">
        <f>C73+D73</f>
        <v>600</v>
      </c>
    </row>
  </sheetData>
  <sheetProtection sheet="1" objects="1" scenarios="1" insertRows="0" deleteRows="0"/>
  <dataConsolidate/>
  <mergeCells count="6">
    <mergeCell ref="Q21:T21"/>
    <mergeCell ref="A21:C21"/>
    <mergeCell ref="D21:G21"/>
    <mergeCell ref="H21:J21"/>
    <mergeCell ref="K21:L21"/>
    <mergeCell ref="M21:P21"/>
  </mergeCells>
  <conditionalFormatting sqref="A24:U33">
    <cfRule type="expression" dxfId="57" priority="1">
      <formula>OR(A24="")</formula>
    </cfRule>
  </conditionalFormatting>
  <conditionalFormatting sqref="B66">
    <cfRule type="expression" dxfId="56" priority="28">
      <formula>NOT(OR(B66=50,B66=60,B66=80,B66=100,B66=120,B66=133,B66=150))</formula>
    </cfRule>
  </conditionalFormatting>
  <conditionalFormatting sqref="C24:C33">
    <cfRule type="cellIs" dxfId="55" priority="22" operator="lessThan">
      <formula>0</formula>
    </cfRule>
  </conditionalFormatting>
  <conditionalFormatting sqref="C66">
    <cfRule type="expression" dxfId="54" priority="27">
      <formula>NOT(AND(C66&gt;=B66+150,C66&lt;=F66-60-B66-150,E66&lt;=F66-60))</formula>
    </cfRule>
  </conditionalFormatting>
  <conditionalFormatting sqref="D24:D33">
    <cfRule type="expression" dxfId="53" priority="30">
      <formula>NOT(AND(D24&gt;=I24+150,D24&lt;=J24-60-I24-150,F24&lt;=J24-60,I24&gt;0,J24&gt;0))</formula>
    </cfRule>
  </conditionalFormatting>
  <conditionalFormatting sqref="D66">
    <cfRule type="expression" dxfId="52" priority="26">
      <formula>NOT(AND(D66&gt;=B66+150,D66&lt;=F66-60-B66-150,E66&lt;=F66-60))</formula>
    </cfRule>
  </conditionalFormatting>
  <conditionalFormatting sqref="E24:E33">
    <cfRule type="expression" dxfId="51" priority="29">
      <formula>NOT(AND(E24&gt;=I24+150,E24&lt;=J24-60-I24-150,F24&lt;=J24-60,I24&gt;0,J24&gt;0))</formula>
    </cfRule>
  </conditionalFormatting>
  <conditionalFormatting sqref="E66">
    <cfRule type="expression" dxfId="50" priority="25">
      <formula>NOT(AND(E66&gt;=2*(B66+150),E66&lt;=F66-60))</formula>
    </cfRule>
  </conditionalFormatting>
  <conditionalFormatting sqref="F24:F33">
    <cfRule type="expression" dxfId="49" priority="23">
      <formula>NOT(OR(AND(F24&gt;=2*(I24+150),F24&lt;=J24-60,D24&gt;0,E24&gt;0),F24=0))</formula>
    </cfRule>
  </conditionalFormatting>
  <conditionalFormatting sqref="F66">
    <cfRule type="cellIs" dxfId="48" priority="24" operator="notBetween">
      <formula>600</formula>
      <formula>1200</formula>
    </cfRule>
  </conditionalFormatting>
  <conditionalFormatting sqref="G24:G33">
    <cfRule type="cellIs" dxfId="47" priority="21" operator="notBetween">
      <formula>75</formula>
      <formula>175</formula>
    </cfRule>
  </conditionalFormatting>
  <conditionalFormatting sqref="H24:H33">
    <cfRule type="cellIs" dxfId="46" priority="19" operator="lessThan">
      <formula>2000</formula>
    </cfRule>
    <cfRule type="cellIs" dxfId="45" priority="20" operator="notBetween">
      <formula>2000</formula>
      <formula>10000</formula>
    </cfRule>
  </conditionalFormatting>
  <conditionalFormatting sqref="I24:I33">
    <cfRule type="expression" dxfId="44" priority="5">
      <formula>AND(OR(D24&gt;0,E24&gt;0),I24=0)</formula>
    </cfRule>
    <cfRule type="expression" dxfId="43" priority="12">
      <formula>OR(AND(L24="Power T",OR(I24=220)))</formula>
    </cfRule>
    <cfRule type="expression" dxfId="42" priority="13">
      <formula>OR(AND(L24="Power T",OR(I24=50)),AND(L24="Power S",OR(I24=220,I24=250)),AND(L24="Perform R",OR(I24=50,I24=220,I24=250)),AND(L24="Perform C",OR(I24=220,I24=250)))</formula>
    </cfRule>
    <cfRule type="expression" dxfId="41" priority="14">
      <formula>NOT(OR(I24=50,I24=60,I24=80,I24=100,I24=120,I24=133,I24=150,I24=172,I24=200,I24=220,I24=240,I24=250))</formula>
    </cfRule>
  </conditionalFormatting>
  <conditionalFormatting sqref="J24:J33">
    <cfRule type="expression" dxfId="40" priority="4">
      <formula>AND(OR(D24&gt;0,E24&gt;0),J24=0)</formula>
    </cfRule>
    <cfRule type="cellIs" dxfId="39" priority="34" operator="notBetween">
      <formula>600</formula>
      <formula>1200</formula>
    </cfRule>
  </conditionalFormatting>
  <conditionalFormatting sqref="K24:K33">
    <cfRule type="expression" dxfId="38" priority="10">
      <formula>NOT(OR(K24="FTV",K24=""))</formula>
    </cfRule>
  </conditionalFormatting>
  <conditionalFormatting sqref="L24:L33">
    <cfRule type="expression" dxfId="37" priority="7">
      <formula>OR(AND(L24="Power T",OR(I24=220)))</formula>
    </cfRule>
    <cfRule type="expression" dxfId="36" priority="8">
      <formula>OR(AND(L24="Power T",OR(I24=50)),AND(L24="Power S",OR(I24=220,I24=250)),AND(L24="Perform R",OR(I24=50,I24=220,I24=250)),AND(L24="Perform C",OR(I24=220,I24=250)))</formula>
    </cfRule>
    <cfRule type="expression" dxfId="35" priority="9">
      <formula>NOT(OR(L24="Power T",L24="Power S",L24="Perform R",L24="Perform C"))</formula>
    </cfRule>
  </conditionalFormatting>
  <conditionalFormatting sqref="N24:N33 R24:R33">
    <cfRule type="expression" dxfId="33" priority="18">
      <formula>NOT(OR(N24="SP 25",N24="SP 25",N24="PVDF 25",N24="PVDF 35",N24="PUR 50",N24="PVCF 150",N24="HPS 200",N24="PRISMA",N24="PRISMA ELEMENTS",N24="Inox 304",N24="Inox 316L",N24="Inox 316"))</formula>
    </cfRule>
  </conditionalFormatting>
  <conditionalFormatting sqref="P24:P33">
    <cfRule type="expression" dxfId="32" priority="32">
      <formula>NOT(OR(P24="M",P24="M8"))</formula>
    </cfRule>
  </conditionalFormatting>
  <conditionalFormatting sqref="T24:T33">
    <cfRule type="expression" dxfId="30" priority="31">
      <formula>NOT(OR(T24="S",T24="V",T24="V2",T24="G",T24="M2"))</formula>
    </cfRule>
  </conditionalFormatting>
  <dataValidations count="15">
    <dataValidation type="whole" errorStyle="information" allowBlank="1" errorTitle="Wrong length" error="Insert length (whole number)_x000a_2000 to 8000 mm" sqref="H30:H32 H25:H28" xr:uid="{CECEC377-AF21-4BD3-95DE-9CED3C427997}">
      <formula1>2000</formula1>
      <formula2>8000</formula2>
    </dataValidation>
    <dataValidation type="whole" allowBlank="1" showInputMessage="1" showErrorMessage="1" sqref="F66" xr:uid="{5062C962-1C54-44F1-BA9A-3BA2AA82228A}">
      <formula1>600</formula1>
      <formula2>1200</formula2>
    </dataValidation>
    <dataValidation type="list" allowBlank="1" sqref="B66 I24:I33" xr:uid="{8C365039-8256-4AD6-8842-DFE7F5E4CFCB}">
      <formula1>"50,60,80,100,120,133,150,172,200,220,240,250"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whole" errorStyle="information" allowBlank="1" errorTitle="wrong" sqref="G24:G33" xr:uid="{85459F3B-405F-4BB0-9ABA-F047A712136A}">
      <formula1>75</formula1>
      <formula2>175</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1200</formula2>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list" allowBlank="1" sqref="N24:N33 R24:R33" xr:uid="{F3FC3FB0-B201-494C-8AF4-80CAF9A22468}">
      <formula1>"SP 25,SP 25,PVDF 25,PVDF 35,PUR 50,PVCF 150,HPS 200,PRISMA,PRISMA ELEMENTS,Inox 304,Inox 316L,Inox 316"</formula1>
    </dataValidation>
    <dataValidation type="list" allowBlank="1" sqref="K24:K32" xr:uid="{9BCA0F70-00D5-4954-B8F1-6766AE126E62}">
      <formula1>"FTV"</formula1>
    </dataValidation>
  </dataValidations>
  <pageMargins left="0.39370078740157483" right="0.39370078740157483" top="0.39370078740157483" bottom="0.39370078740157483" header="0.31496062992125984" footer="0.31496062992125984"/>
  <pageSetup paperSize="9" scale="47"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7" id="{00000000-000E-0000-0600-000010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2" id="{522C89AA-D708-4640-8499-F827021816AD}">
            <xm:f>COUNTIF(List_Values!$A$2:$A$11,Q24)=0</xm:f>
            <x14:dxf>
              <fill>
                <patternFill>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B7C8629A-081A-4443-8136-3E7B78DD9D9F}">
          <x14:formula1>
            <xm:f>List_Values!$A$2:$A$11</xm:f>
          </x14:formula1>
          <xm:sqref>Q24:Q33 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X67"/>
  <sheetViews>
    <sheetView showGridLines="0" tabSelected="1" zoomScaleNormal="100" zoomScaleSheetLayoutView="70" workbookViewId="0">
      <selection activeCell="J3" sqref="J3"/>
    </sheetView>
  </sheetViews>
  <sheetFormatPr defaultRowHeight="14.25" x14ac:dyDescent="0.2"/>
  <cols>
    <col min="1" max="1" width="17.625" style="46" customWidth="1"/>
    <col min="2" max="2" width="14.625" style="46" customWidth="1"/>
    <col min="3" max="12" width="10.625" style="46" customWidth="1"/>
    <col min="13" max="13" width="12" style="46" customWidth="1"/>
    <col min="14" max="14" width="11.375" style="46" customWidth="1"/>
    <col min="15" max="15" width="10.625" style="46" customWidth="1"/>
    <col min="16" max="17" width="12.625" style="46" customWidth="1"/>
    <col min="18" max="19" width="10.625" style="46" customWidth="1"/>
    <col min="20" max="21" width="12.625" style="46" customWidth="1"/>
    <col min="22" max="22" width="10.625" style="46" customWidth="1"/>
    <col min="23" max="23" width="24.625" style="46" customWidth="1"/>
    <col min="24" max="24" width="10.625" style="46" customWidth="1"/>
    <col min="25" max="16384" width="9" style="46"/>
  </cols>
  <sheetData>
    <row r="1" spans="1:17" s="73" customFormat="1" ht="15.75" x14ac:dyDescent="0.25">
      <c r="B1" s="74"/>
      <c r="C1" s="75" t="s">
        <v>89</v>
      </c>
    </row>
    <row r="2" spans="1:17" s="73" customFormat="1" ht="26.25" x14ac:dyDescent="0.4">
      <c r="C2" s="77" t="s">
        <v>105</v>
      </c>
    </row>
    <row r="3" spans="1:17" s="73" customFormat="1" ht="15.75" x14ac:dyDescent="0.25">
      <c r="C3" s="78" t="s">
        <v>81</v>
      </c>
      <c r="D3" s="79" t="str" cm="1">
        <f t="array" ref="D3">LOOKUP(2,1/(Updates!A:A&lt;&gt;""),Updates!A:A)</f>
        <v>1.2</v>
      </c>
      <c r="E3" s="90" t="s">
        <v>99</v>
      </c>
      <c r="F3" s="76"/>
    </row>
    <row r="4" spans="1:17" s="73" customFormat="1" x14ac:dyDescent="0.2"/>
    <row r="5" spans="1:17" ht="15" x14ac:dyDescent="0.25">
      <c r="A5" s="80" t="s">
        <v>37</v>
      </c>
      <c r="B5" s="81" t="str">
        <f>IF('FTV Panel'!B5=0,"",'FTV Panel'!B5)</f>
        <v/>
      </c>
      <c r="C5" s="82"/>
    </row>
    <row r="6" spans="1:17" ht="15" x14ac:dyDescent="0.25">
      <c r="A6" s="80" t="s">
        <v>62</v>
      </c>
      <c r="B6" s="81" t="str">
        <f>IF('FTV Panel'!B6=0,"",'FTV Panel'!B6)</f>
        <v/>
      </c>
      <c r="C6" s="82"/>
    </row>
    <row r="7" spans="1:17" ht="15" x14ac:dyDescent="0.25">
      <c r="A7" s="80" t="s">
        <v>36</v>
      </c>
      <c r="B7" s="81" t="str">
        <f>IF('FTV Panel'!B7=0,"",'FTV Panel'!B7)</f>
        <v/>
      </c>
      <c r="C7" s="82"/>
    </row>
    <row r="8" spans="1:17" ht="15" x14ac:dyDescent="0.25">
      <c r="A8" s="80" t="s">
        <v>44</v>
      </c>
      <c r="B8" s="81" t="str">
        <f>IF('FTV Panel'!B8=0,"",'FTV Panel'!B8)</f>
        <v/>
      </c>
      <c r="C8" s="82"/>
    </row>
    <row r="9" spans="1:17" ht="15" x14ac:dyDescent="0.25">
      <c r="A9" s="80" t="s">
        <v>45</v>
      </c>
      <c r="B9" s="81" t="str">
        <f>IF('FTV Panel'!B9=0,"",'FTV Panel'!B9)</f>
        <v/>
      </c>
      <c r="C9" s="82"/>
    </row>
    <row r="12" spans="1:17" ht="15" x14ac:dyDescent="0.25">
      <c r="A12" s="80" t="s">
        <v>46</v>
      </c>
      <c r="B12" s="81" t="str">
        <f>IF('FTV Panel'!B12=0,"",'FTV Panel'!B12)</f>
        <v/>
      </c>
      <c r="C12" s="82"/>
    </row>
    <row r="13" spans="1:17" x14ac:dyDescent="0.25">
      <c r="A13" s="80" t="s">
        <v>42</v>
      </c>
      <c r="B13" s="81" t="str">
        <f>IF('FTV Panel'!B13=0,"",'FTV Panel'!B13)</f>
        <v/>
      </c>
      <c r="C13" s="82"/>
      <c r="M13" s="50"/>
      <c r="Q13" s="50"/>
    </row>
    <row r="14" spans="1:17" ht="15" x14ac:dyDescent="0.25">
      <c r="A14" s="80" t="s">
        <v>34</v>
      </c>
      <c r="B14" s="81" t="str">
        <f>IF('FTV Panel'!B14=0,"",'FTV Panel'!B14)</f>
        <v/>
      </c>
      <c r="C14" s="82"/>
    </row>
    <row r="17" spans="1:24" ht="15" x14ac:dyDescent="0.25">
      <c r="A17" s="80" t="s">
        <v>33</v>
      </c>
      <c r="B17" s="81" t="str">
        <f>IF('FTV Panel'!B17=0,"",'FTV Panel'!B17)</f>
        <v/>
      </c>
      <c r="C17" s="82"/>
    </row>
    <row r="21" spans="1:24" s="73" customFormat="1" ht="15.75" customHeight="1" x14ac:dyDescent="0.2">
      <c r="A21" s="101" t="s">
        <v>39</v>
      </c>
      <c r="B21" s="101"/>
      <c r="C21" s="101"/>
      <c r="D21" s="98" t="s">
        <v>41</v>
      </c>
      <c r="E21" s="99"/>
      <c r="F21" s="99"/>
      <c r="G21" s="99"/>
      <c r="H21" s="99"/>
      <c r="I21" s="100"/>
      <c r="J21" s="101" t="s">
        <v>38</v>
      </c>
      <c r="K21" s="101"/>
      <c r="L21" s="101"/>
      <c r="M21" s="101" t="s">
        <v>11</v>
      </c>
      <c r="N21" s="101"/>
      <c r="O21" s="98" t="s">
        <v>69</v>
      </c>
      <c r="P21" s="99"/>
      <c r="Q21" s="99"/>
      <c r="R21" s="100"/>
      <c r="S21" s="98" t="s">
        <v>70</v>
      </c>
      <c r="T21" s="99"/>
      <c r="U21" s="99"/>
      <c r="V21" s="100"/>
      <c r="W21" s="84" t="s">
        <v>7</v>
      </c>
      <c r="X21" s="84" t="s">
        <v>40</v>
      </c>
    </row>
    <row r="22" spans="1:24" ht="3"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51"/>
      <c r="X22" s="51"/>
    </row>
    <row r="23" spans="1:24" s="73" customFormat="1" ht="45" x14ac:dyDescent="0.2">
      <c r="A23" s="85" t="s">
        <v>5</v>
      </c>
      <c r="B23" s="86" t="s">
        <v>13</v>
      </c>
      <c r="C23" s="86" t="s">
        <v>18</v>
      </c>
      <c r="D23" s="86" t="s">
        <v>20</v>
      </c>
      <c r="E23" s="86" t="s">
        <v>21</v>
      </c>
      <c r="F23" s="86" t="s">
        <v>24</v>
      </c>
      <c r="G23" s="86" t="s">
        <v>92</v>
      </c>
      <c r="H23" s="86" t="s">
        <v>32</v>
      </c>
      <c r="I23" s="86" t="s">
        <v>31</v>
      </c>
      <c r="J23" s="86" t="s">
        <v>9</v>
      </c>
      <c r="K23" s="86" t="s">
        <v>16</v>
      </c>
      <c r="L23" s="86" t="s">
        <v>8</v>
      </c>
      <c r="M23" s="86" t="s">
        <v>11</v>
      </c>
      <c r="N23" s="86" t="s">
        <v>6</v>
      </c>
      <c r="O23" s="86" t="s">
        <v>71</v>
      </c>
      <c r="P23" s="86" t="s">
        <v>72</v>
      </c>
      <c r="Q23" s="86" t="s">
        <v>73</v>
      </c>
      <c r="R23" s="86" t="s">
        <v>74</v>
      </c>
      <c r="S23" s="86" t="s">
        <v>75</v>
      </c>
      <c r="T23" s="86" t="s">
        <v>76</v>
      </c>
      <c r="U23" s="86" t="s">
        <v>77</v>
      </c>
      <c r="V23" s="86" t="s">
        <v>78</v>
      </c>
      <c r="W23" s="86" t="s">
        <v>7</v>
      </c>
      <c r="X23" s="87" t="s">
        <v>86</v>
      </c>
    </row>
    <row r="24" spans="1:24" x14ac:dyDescent="0.2">
      <c r="A24" s="18"/>
      <c r="B24" s="4"/>
      <c r="C24" s="4"/>
      <c r="D24" s="5"/>
      <c r="E24" s="5"/>
      <c r="F24" s="5"/>
      <c r="G24" s="8">
        <f>D24+E24+F24</f>
        <v>0</v>
      </c>
      <c r="H24" s="5"/>
      <c r="I24" s="5"/>
      <c r="J24" s="5"/>
      <c r="K24" s="4"/>
      <c r="L24" s="6"/>
      <c r="M24" s="4" t="s">
        <v>0</v>
      </c>
      <c r="N24" s="4"/>
      <c r="O24" s="12"/>
      <c r="P24" s="4"/>
      <c r="Q24" s="4"/>
      <c r="R24" s="4"/>
      <c r="S24" s="12"/>
      <c r="T24" s="4"/>
      <c r="U24" s="4"/>
      <c r="V24" s="4"/>
      <c r="W24" s="7"/>
      <c r="X24" s="19">
        <f>C24*J24/1000*L24/1000</f>
        <v>0</v>
      </c>
    </row>
    <row r="25" spans="1:24" x14ac:dyDescent="0.2">
      <c r="A25" s="18"/>
      <c r="B25" s="4"/>
      <c r="C25" s="4"/>
      <c r="D25" s="5"/>
      <c r="E25" s="5"/>
      <c r="F25" s="5"/>
      <c r="G25" s="8">
        <f t="shared" ref="G25:G32" si="0">D25+E25+F25</f>
        <v>0</v>
      </c>
      <c r="H25" s="5"/>
      <c r="I25" s="5"/>
      <c r="J25" s="5"/>
      <c r="K25" s="4"/>
      <c r="L25" s="6"/>
      <c r="M25" s="4" t="s">
        <v>0</v>
      </c>
      <c r="N25" s="4"/>
      <c r="O25" s="13"/>
      <c r="P25" s="4"/>
      <c r="Q25" s="4"/>
      <c r="R25" s="4"/>
      <c r="S25" s="13"/>
      <c r="T25" s="4"/>
      <c r="U25" s="4"/>
      <c r="V25" s="4"/>
      <c r="W25" s="7"/>
      <c r="X25" s="19">
        <f>C25*J25/1000*L25/1000</f>
        <v>0</v>
      </c>
    </row>
    <row r="26" spans="1:24" x14ac:dyDescent="0.2">
      <c r="A26" s="18"/>
      <c r="B26" s="4"/>
      <c r="C26" s="4"/>
      <c r="D26" s="5"/>
      <c r="E26" s="5"/>
      <c r="F26" s="5"/>
      <c r="G26" s="8">
        <f t="shared" ref="G26" si="1">D26+E26+F26</f>
        <v>0</v>
      </c>
      <c r="H26" s="5"/>
      <c r="I26" s="5"/>
      <c r="J26" s="5"/>
      <c r="K26" s="4"/>
      <c r="L26" s="6"/>
      <c r="M26" s="4" t="s">
        <v>0</v>
      </c>
      <c r="N26" s="4"/>
      <c r="O26" s="12"/>
      <c r="P26" s="4"/>
      <c r="Q26" s="4"/>
      <c r="R26" s="4"/>
      <c r="S26" s="12"/>
      <c r="T26" s="4"/>
      <c r="U26" s="4"/>
      <c r="V26" s="4"/>
      <c r="W26" s="7"/>
      <c r="X26" s="19">
        <f t="shared" ref="X26" si="2">C26*J26/1000*L26/1000</f>
        <v>0</v>
      </c>
    </row>
    <row r="27" spans="1:24" x14ac:dyDescent="0.2">
      <c r="A27" s="18"/>
      <c r="B27" s="4"/>
      <c r="C27" s="4"/>
      <c r="D27" s="5"/>
      <c r="E27" s="5"/>
      <c r="F27" s="5"/>
      <c r="G27" s="8">
        <f t="shared" si="0"/>
        <v>0</v>
      </c>
      <c r="H27" s="5"/>
      <c r="I27" s="5"/>
      <c r="J27" s="5"/>
      <c r="K27" s="4"/>
      <c r="L27" s="6"/>
      <c r="M27" s="4" t="s">
        <v>0</v>
      </c>
      <c r="N27" s="4"/>
      <c r="O27" s="13"/>
      <c r="P27" s="4"/>
      <c r="Q27" s="4"/>
      <c r="R27" s="4"/>
      <c r="S27" s="13"/>
      <c r="T27" s="4"/>
      <c r="U27" s="4"/>
      <c r="V27" s="4"/>
      <c r="W27" s="7"/>
      <c r="X27" s="19">
        <f>C27*J27/1000*L27/1000</f>
        <v>0</v>
      </c>
    </row>
    <row r="28" spans="1:24" x14ac:dyDescent="0.2">
      <c r="A28" s="18"/>
      <c r="B28" s="4"/>
      <c r="C28" s="4"/>
      <c r="D28" s="5"/>
      <c r="E28" s="5"/>
      <c r="F28" s="5"/>
      <c r="G28" s="8">
        <f>D28+E28+F28</f>
        <v>0</v>
      </c>
      <c r="H28" s="5"/>
      <c r="I28" s="5"/>
      <c r="J28" s="5"/>
      <c r="K28" s="4"/>
      <c r="L28" s="6"/>
      <c r="M28" s="4" t="s">
        <v>0</v>
      </c>
      <c r="N28" s="4"/>
      <c r="O28" s="12"/>
      <c r="P28" s="4"/>
      <c r="Q28" s="4"/>
      <c r="R28" s="4"/>
      <c r="S28" s="12"/>
      <c r="T28" s="4"/>
      <c r="U28" s="4"/>
      <c r="V28" s="4"/>
      <c r="W28" s="7"/>
      <c r="X28" s="19">
        <f t="shared" ref="X28:X32" si="3">C28*J28/1000*L28/1000</f>
        <v>0</v>
      </c>
    </row>
    <row r="29" spans="1:24" x14ac:dyDescent="0.2">
      <c r="A29" s="18"/>
      <c r="B29" s="4"/>
      <c r="C29" s="4"/>
      <c r="D29" s="5"/>
      <c r="E29" s="5"/>
      <c r="F29" s="5"/>
      <c r="G29" s="8">
        <f t="shared" si="0"/>
        <v>0</v>
      </c>
      <c r="H29" s="5"/>
      <c r="I29" s="5"/>
      <c r="J29" s="5"/>
      <c r="K29" s="4"/>
      <c r="L29" s="6"/>
      <c r="M29" s="4" t="s">
        <v>0</v>
      </c>
      <c r="N29" s="4"/>
      <c r="O29" s="12"/>
      <c r="P29" s="4"/>
      <c r="Q29" s="4"/>
      <c r="R29" s="4"/>
      <c r="S29" s="12"/>
      <c r="T29" s="4"/>
      <c r="U29" s="4"/>
      <c r="V29" s="4"/>
      <c r="W29" s="7"/>
      <c r="X29" s="19">
        <f t="shared" si="3"/>
        <v>0</v>
      </c>
    </row>
    <row r="30" spans="1:24" x14ac:dyDescent="0.2">
      <c r="A30" s="18"/>
      <c r="B30" s="4"/>
      <c r="C30" s="4"/>
      <c r="D30" s="5"/>
      <c r="E30" s="5"/>
      <c r="F30" s="5"/>
      <c r="G30" s="8">
        <f t="shared" si="0"/>
        <v>0</v>
      </c>
      <c r="H30" s="5"/>
      <c r="I30" s="5"/>
      <c r="J30" s="5"/>
      <c r="K30" s="4"/>
      <c r="L30" s="6"/>
      <c r="M30" s="4" t="s">
        <v>0</v>
      </c>
      <c r="N30" s="4"/>
      <c r="O30" s="12"/>
      <c r="P30" s="4"/>
      <c r="Q30" s="4"/>
      <c r="R30" s="4"/>
      <c r="S30" s="12"/>
      <c r="T30" s="4"/>
      <c r="U30" s="4"/>
      <c r="V30" s="4"/>
      <c r="W30" s="7"/>
      <c r="X30" s="19">
        <f t="shared" si="3"/>
        <v>0</v>
      </c>
    </row>
    <row r="31" spans="1:24" x14ac:dyDescent="0.2">
      <c r="A31" s="18"/>
      <c r="B31" s="4"/>
      <c r="C31" s="4"/>
      <c r="D31" s="5"/>
      <c r="E31" s="5"/>
      <c r="F31" s="5"/>
      <c r="G31" s="8">
        <f t="shared" si="0"/>
        <v>0</v>
      </c>
      <c r="H31" s="5"/>
      <c r="I31" s="5"/>
      <c r="J31" s="5"/>
      <c r="K31" s="4"/>
      <c r="L31" s="6"/>
      <c r="M31" s="4" t="s">
        <v>0</v>
      </c>
      <c r="N31" s="4"/>
      <c r="O31" s="12"/>
      <c r="P31" s="4"/>
      <c r="Q31" s="4"/>
      <c r="R31" s="4"/>
      <c r="S31" s="12"/>
      <c r="T31" s="4"/>
      <c r="U31" s="4"/>
      <c r="V31" s="4"/>
      <c r="W31" s="7"/>
      <c r="X31" s="19">
        <f t="shared" si="3"/>
        <v>0</v>
      </c>
    </row>
    <row r="32" spans="1:24" x14ac:dyDescent="0.2">
      <c r="A32" s="18"/>
      <c r="B32" s="4"/>
      <c r="C32" s="4"/>
      <c r="D32" s="5"/>
      <c r="E32" s="5"/>
      <c r="F32" s="5"/>
      <c r="G32" s="8">
        <f t="shared" si="0"/>
        <v>0</v>
      </c>
      <c r="H32" s="5"/>
      <c r="I32" s="5"/>
      <c r="J32" s="5"/>
      <c r="K32" s="4"/>
      <c r="L32" s="6"/>
      <c r="M32" s="4" t="s">
        <v>0</v>
      </c>
      <c r="N32" s="4"/>
      <c r="O32" s="12"/>
      <c r="P32" s="4"/>
      <c r="Q32" s="4"/>
      <c r="R32" s="4"/>
      <c r="S32" s="12"/>
      <c r="T32" s="4"/>
      <c r="U32" s="4"/>
      <c r="V32" s="4"/>
      <c r="W32" s="7"/>
      <c r="X32" s="19">
        <f t="shared" si="3"/>
        <v>0</v>
      </c>
    </row>
    <row r="33" spans="1:24" x14ac:dyDescent="0.2">
      <c r="A33" s="20" t="s">
        <v>14</v>
      </c>
      <c r="B33" s="21" t="s">
        <v>2</v>
      </c>
      <c r="C33" s="21">
        <v>0</v>
      </c>
      <c r="D33" s="22">
        <v>300</v>
      </c>
      <c r="E33" s="22">
        <v>500</v>
      </c>
      <c r="F33" s="22">
        <v>300</v>
      </c>
      <c r="G33" s="36">
        <f>D33+E33+F33</f>
        <v>1100</v>
      </c>
      <c r="H33" s="22">
        <v>90</v>
      </c>
      <c r="I33" s="22">
        <v>90</v>
      </c>
      <c r="J33" s="22">
        <v>5000</v>
      </c>
      <c r="K33" s="21">
        <v>100</v>
      </c>
      <c r="L33" s="23">
        <v>1200</v>
      </c>
      <c r="M33" s="21" t="s">
        <v>0</v>
      </c>
      <c r="N33" s="21" t="s">
        <v>10</v>
      </c>
      <c r="O33" s="37">
        <v>0.55000000000000004</v>
      </c>
      <c r="P33" s="21" t="s">
        <v>79</v>
      </c>
      <c r="Q33" s="21" t="s">
        <v>60</v>
      </c>
      <c r="R33" s="21" t="s">
        <v>17</v>
      </c>
      <c r="S33" s="37">
        <v>0.5</v>
      </c>
      <c r="T33" s="21" t="s">
        <v>79</v>
      </c>
      <c r="U33" s="21" t="s">
        <v>60</v>
      </c>
      <c r="V33" s="21" t="s">
        <v>59</v>
      </c>
      <c r="W33" s="25" t="s">
        <v>12</v>
      </c>
      <c r="X33" s="26">
        <f>C33*J33/1000*L33/1000</f>
        <v>0</v>
      </c>
    </row>
    <row r="34" spans="1:24" x14ac:dyDescent="0.2">
      <c r="A34" s="27"/>
      <c r="B34" s="28"/>
      <c r="C34" s="28"/>
      <c r="D34" s="29"/>
      <c r="E34" s="29"/>
      <c r="F34" s="29"/>
      <c r="G34" s="38"/>
      <c r="H34" s="29"/>
      <c r="I34" s="29"/>
      <c r="J34" s="29"/>
      <c r="K34" s="28"/>
      <c r="L34" s="28"/>
      <c r="M34" s="28"/>
      <c r="N34" s="28"/>
      <c r="O34" s="28"/>
      <c r="P34" s="28"/>
      <c r="Q34" s="28"/>
      <c r="R34" s="28"/>
      <c r="S34" s="28"/>
      <c r="T34" s="28"/>
      <c r="U34" s="28"/>
      <c r="V34" s="28"/>
      <c r="W34" s="39" t="s">
        <v>1</v>
      </c>
      <c r="X34" s="30">
        <f>SUBTOTAL(109,Table6[Total
Q×L×M '[m2']])</f>
        <v>0</v>
      </c>
    </row>
    <row r="35" spans="1:24" x14ac:dyDescent="0.2">
      <c r="A35" s="50"/>
      <c r="C35" s="52"/>
      <c r="W35" s="53"/>
      <c r="X35" s="54"/>
    </row>
    <row r="36" spans="1:24" x14ac:dyDescent="0.2">
      <c r="W36" s="53"/>
      <c r="X36" s="54"/>
    </row>
    <row r="37" spans="1:24" x14ac:dyDescent="0.2">
      <c r="W37" s="53"/>
      <c r="X37" s="54"/>
    </row>
    <row r="38" spans="1:24" ht="15" x14ac:dyDescent="0.25">
      <c r="A38" s="47" t="s">
        <v>65</v>
      </c>
      <c r="X38" s="55"/>
    </row>
    <row r="39" spans="1:24" ht="14.25" customHeight="1" x14ac:dyDescent="0.2"/>
    <row r="40" spans="1:24" ht="15" x14ac:dyDescent="0.25">
      <c r="A40" s="46" t="s">
        <v>66</v>
      </c>
      <c r="X40" s="55"/>
    </row>
    <row r="42" spans="1:24" ht="15" x14ac:dyDescent="0.25">
      <c r="A42" s="46" t="s">
        <v>67</v>
      </c>
    </row>
    <row r="43" spans="1:24" x14ac:dyDescent="0.2">
      <c r="A43" s="46" t="s">
        <v>68</v>
      </c>
    </row>
    <row r="44" spans="1:24" ht="14.25" customHeight="1" x14ac:dyDescent="0.2"/>
    <row r="45" spans="1:24" ht="14.25" customHeight="1" x14ac:dyDescent="0.25">
      <c r="B45" s="48" t="s">
        <v>52</v>
      </c>
      <c r="C45" s="46" t="s">
        <v>51</v>
      </c>
      <c r="X45" s="55"/>
    </row>
    <row r="46" spans="1:24" ht="14.25" customHeight="1" x14ac:dyDescent="0.25">
      <c r="B46" s="7" t="s">
        <v>53</v>
      </c>
      <c r="C46" s="56" t="s">
        <v>56</v>
      </c>
      <c r="D46" s="56"/>
      <c r="E46" s="56"/>
      <c r="X46" s="55"/>
    </row>
    <row r="47" spans="1:24" ht="14.25" customHeight="1" x14ac:dyDescent="0.25">
      <c r="B47" s="57" t="s">
        <v>53</v>
      </c>
      <c r="C47" s="58" t="s">
        <v>58</v>
      </c>
      <c r="D47" s="58"/>
      <c r="E47" s="58"/>
      <c r="X47" s="55"/>
    </row>
    <row r="48" spans="1:24" ht="14.25" customHeight="1" x14ac:dyDescent="0.25">
      <c r="B48" s="59" t="s">
        <v>53</v>
      </c>
      <c r="C48" s="60" t="s">
        <v>54</v>
      </c>
      <c r="D48" s="60"/>
      <c r="E48" s="60"/>
      <c r="X48" s="55"/>
    </row>
    <row r="49" spans="1:24" ht="15" x14ac:dyDescent="0.25">
      <c r="B49" s="61" t="s">
        <v>55</v>
      </c>
      <c r="C49" s="62" t="s">
        <v>57</v>
      </c>
      <c r="D49" s="62"/>
      <c r="E49" s="62"/>
      <c r="X49" s="55"/>
    </row>
    <row r="51" spans="1:24" ht="15" x14ac:dyDescent="0.25">
      <c r="A51" s="47" t="s">
        <v>47</v>
      </c>
      <c r="X51" s="55"/>
    </row>
    <row r="53" spans="1:24" ht="15" x14ac:dyDescent="0.25">
      <c r="B53" s="63" t="s">
        <v>3</v>
      </c>
      <c r="X53" s="55"/>
    </row>
    <row r="54" spans="1:24" x14ac:dyDescent="0.2">
      <c r="B54" s="63" t="s">
        <v>98</v>
      </c>
    </row>
    <row r="55" spans="1:24" x14ac:dyDescent="0.2">
      <c r="B55" s="63" t="s">
        <v>4</v>
      </c>
    </row>
    <row r="57" spans="1:24" x14ac:dyDescent="0.2">
      <c r="B57" s="63" t="s">
        <v>50</v>
      </c>
    </row>
    <row r="58" spans="1:24" x14ac:dyDescent="0.2">
      <c r="B58" s="63"/>
    </row>
    <row r="59" spans="1:24" x14ac:dyDescent="0.2">
      <c r="B59" s="63"/>
    </row>
    <row r="60" spans="1:24" ht="15" x14ac:dyDescent="0.25">
      <c r="A60" s="64" t="s">
        <v>111</v>
      </c>
      <c r="B60" s="65"/>
      <c r="C60" s="65"/>
      <c r="D60" s="65"/>
      <c r="E60" s="65"/>
      <c r="F60" s="65"/>
    </row>
    <row r="61" spans="1:24" x14ac:dyDescent="0.2">
      <c r="A61" s="65"/>
      <c r="B61" s="65"/>
      <c r="C61" s="65"/>
      <c r="D61" s="65"/>
      <c r="E61" s="65"/>
      <c r="F61" s="65"/>
    </row>
    <row r="62" spans="1:24" x14ac:dyDescent="0.2">
      <c r="A62" s="65" t="s">
        <v>61</v>
      </c>
      <c r="C62" s="65"/>
      <c r="D62" s="65"/>
      <c r="E62" s="65"/>
      <c r="F62" s="65"/>
    </row>
    <row r="64" spans="1:24" x14ac:dyDescent="0.2">
      <c r="B64" s="66" t="s">
        <v>19</v>
      </c>
      <c r="C64" s="66" t="s">
        <v>20</v>
      </c>
      <c r="D64" s="66" t="s">
        <v>21</v>
      </c>
      <c r="E64" s="66" t="s">
        <v>24</v>
      </c>
      <c r="F64" s="66" t="s">
        <v>49</v>
      </c>
      <c r="G64" s="66" t="s">
        <v>30</v>
      </c>
    </row>
    <row r="65" spans="2:7" x14ac:dyDescent="0.2">
      <c r="B65" s="67">
        <v>100</v>
      </c>
      <c r="C65" s="67">
        <v>300</v>
      </c>
      <c r="D65" s="67">
        <v>500</v>
      </c>
      <c r="E65" s="67">
        <v>300</v>
      </c>
      <c r="F65" s="8">
        <f>C65+D65+E65</f>
        <v>1100</v>
      </c>
      <c r="G65" s="67">
        <v>1200</v>
      </c>
    </row>
    <row r="66" spans="2:7" x14ac:dyDescent="0.2">
      <c r="B66" s="68" t="s">
        <v>22</v>
      </c>
      <c r="C66" s="68">
        <f>$B$65+150</f>
        <v>250</v>
      </c>
      <c r="D66" s="68">
        <f>2*($B$65+150)</f>
        <v>500</v>
      </c>
      <c r="E66" s="68">
        <f>$B$65+150</f>
        <v>250</v>
      </c>
      <c r="F66" s="68">
        <f t="shared" ref="F66" si="4">C66+D66+E66</f>
        <v>1000</v>
      </c>
    </row>
    <row r="67" spans="2:7" x14ac:dyDescent="0.2">
      <c r="B67" s="69" t="s">
        <v>23</v>
      </c>
      <c r="C67" s="69">
        <f>F67-D66-E66</f>
        <v>390</v>
      </c>
      <c r="D67" s="69">
        <f>F67-C66-E66</f>
        <v>640</v>
      </c>
      <c r="E67" s="69">
        <f>F67-D66-E66</f>
        <v>390</v>
      </c>
      <c r="F67" s="69">
        <f>G65-G67</f>
        <v>1140</v>
      </c>
      <c r="G67" s="52">
        <v>60</v>
      </c>
    </row>
  </sheetData>
  <sheetProtection sheet="1" objects="1" scenarios="1" insertRows="0" deleteRows="0"/>
  <dataConsolidate/>
  <mergeCells count="6">
    <mergeCell ref="S21:V21"/>
    <mergeCell ref="O21:R21"/>
    <mergeCell ref="A21:C21"/>
    <mergeCell ref="J21:L21"/>
    <mergeCell ref="M21:N21"/>
    <mergeCell ref="D21:I21"/>
  </mergeCells>
  <conditionalFormatting sqref="A24:W33">
    <cfRule type="expression" dxfId="29" priority="1">
      <formula>OR(A24="")</formula>
    </cfRule>
  </conditionalFormatting>
  <conditionalFormatting sqref="B65">
    <cfRule type="expression" dxfId="28" priority="28">
      <formula>NOT(OR(B65=50,B65=60,B65=80,B65=100,B65=120,B65=133,B65=150,B65=172,B65=200,B65=220,B65=240,B65=250))</formula>
    </cfRule>
  </conditionalFormatting>
  <conditionalFormatting sqref="C24:C33">
    <cfRule type="cellIs" dxfId="27" priority="33" operator="lessThan">
      <formula>0</formula>
    </cfRule>
  </conditionalFormatting>
  <conditionalFormatting sqref="C65">
    <cfRule type="expression" dxfId="26" priority="27">
      <formula>NOT(AND(C65&gt;=B65+150,C65&lt;=1000))</formula>
    </cfRule>
  </conditionalFormatting>
  <conditionalFormatting sqref="D24:D33">
    <cfRule type="expression" dxfId="25" priority="41">
      <formula>NOT(AND(D24&gt;=K24+150,D24&lt;=L24-60-K24-150,G24&lt;=L24-60,K24&gt;0,L24&gt;0))</formula>
    </cfRule>
  </conditionalFormatting>
  <conditionalFormatting sqref="D65">
    <cfRule type="expression" dxfId="24" priority="26">
      <formula>NOT(AND(D65&gt;=2*(B65+150),D65&lt;=1000))</formula>
    </cfRule>
  </conditionalFormatting>
  <conditionalFormatting sqref="E24:E33">
    <cfRule type="expression" dxfId="23" priority="48">
      <formula>NOT(AND(E24&gt;=2*(K24+150),E24&lt;=L24-60-2*(K24+150),G24&lt;=L24-60,K24&gt;0,L24&gt;0))</formula>
    </cfRule>
  </conditionalFormatting>
  <conditionalFormatting sqref="E65">
    <cfRule type="expression" dxfId="22" priority="25">
      <formula>NOT(AND(E65&gt;=B65+150,E65&lt;=1000))</formula>
    </cfRule>
  </conditionalFormatting>
  <conditionalFormatting sqref="F24:F33">
    <cfRule type="expression" dxfId="21" priority="29">
      <formula>NOT(AND(F24&gt;=K24+150,F24&lt;=L24-60-K24-150,G24&lt;=L24-60,K24&gt;0,L24&gt;0))</formula>
    </cfRule>
  </conditionalFormatting>
  <conditionalFormatting sqref="F65">
    <cfRule type="expression" dxfId="20" priority="24">
      <formula>NOT(AND(F65&gt;=4*(B65+150),F65&lt;=3*1000))</formula>
    </cfRule>
  </conditionalFormatting>
  <conditionalFormatting sqref="G24:G33">
    <cfRule type="expression" dxfId="19" priority="34">
      <formula>NOT(OR(AND(G24&gt;=4*(K24+150),G24&lt;=L24-60,D24&gt;0,E24&gt;0,F24&gt;0),G24=0))</formula>
    </cfRule>
  </conditionalFormatting>
  <conditionalFormatting sqref="G65">
    <cfRule type="cellIs" dxfId="18" priority="23" operator="notBetween">
      <formula>600</formula>
      <formula>1200</formula>
    </cfRule>
  </conditionalFormatting>
  <conditionalFormatting sqref="H24:I33">
    <cfRule type="cellIs" dxfId="17" priority="10" operator="notBetween">
      <formula>90</formula>
      <formula>175</formula>
    </cfRule>
  </conditionalFormatting>
  <conditionalFormatting sqref="J24:J33">
    <cfRule type="cellIs" dxfId="16" priority="30" operator="lessThan">
      <formula>2000</formula>
    </cfRule>
    <cfRule type="cellIs" dxfId="15" priority="31" operator="notBetween">
      <formula>2000</formula>
      <formula>10000</formula>
    </cfRule>
  </conditionalFormatting>
  <conditionalFormatting sqref="K24:K33">
    <cfRule type="expression" dxfId="14" priority="3">
      <formula>AND(OR(D24&gt;0,E24&gt;0,F24&gt;0),K24=0)</formula>
    </cfRule>
    <cfRule type="expression" dxfId="13" priority="16">
      <formula>OR(AND(N24="Power T",OR(K24=220)))</formula>
    </cfRule>
    <cfRule type="expression" dxfId="12" priority="17">
      <formula>OR(AND(N24="Power T",OR(K24=50)),AND(N24="Power S",OR(K24=220,K24=250)),AND(N24="Perform R",OR(K24=50,K24=220,K24=250)),AND(N24="Perform C",OR(K24=220,K24=250)))</formula>
    </cfRule>
    <cfRule type="expression" dxfId="11" priority="18">
      <formula>NOT(OR(K24=50,K24=60,K24=80,K24=100,K24=120,K24=133,K24=150,K24=172,K24=200,K24=220,K24=240,K24=250))</formula>
    </cfRule>
  </conditionalFormatting>
  <conditionalFormatting sqref="L24:L33">
    <cfRule type="expression" dxfId="10" priority="6">
      <formula>AND(OR(D24&gt;0,E24&gt;0,F24&gt;0),L24=0)</formula>
    </cfRule>
    <cfRule type="cellIs" dxfId="9" priority="45" operator="notBetween">
      <formula>600</formula>
      <formula>1200</formula>
    </cfRule>
  </conditionalFormatting>
  <conditionalFormatting sqref="M24:M33">
    <cfRule type="expression" dxfId="8" priority="14">
      <formula>NOT(OR(M24="FTV",M24=""))</formula>
    </cfRule>
  </conditionalFormatting>
  <conditionalFormatting sqref="N24:N33">
    <cfRule type="expression" dxfId="7" priority="11">
      <formula>OR(AND(N24="Power T",OR(K24=220)))</formula>
    </cfRule>
    <cfRule type="expression" dxfId="6" priority="12">
      <formula>OR(AND(N24="Power T",OR(K24=50)),AND(N24="Power S",OR(K24=220,K24=250)),AND(N24="Perform R",OR(K24=50,K24=220,K24=250)),AND(N24="Perform C",OR(K24=220,K24=250)))</formula>
    </cfRule>
    <cfRule type="expression" dxfId="5" priority="13">
      <formula>NOT(OR(N24="Power T",N24="Power S",N24="Perform R",N24="Perform C"))</formula>
    </cfRule>
  </conditionalFormatting>
  <conditionalFormatting sqref="P24:P33 T24:T33">
    <cfRule type="expression" dxfId="3" priority="22">
      <formula>NOT(OR(P24="SP 25",P24="SP 25",P24="PVDF 25",P24="PVDF 35",P24="PUR 50",P24="PVCF 150",P24="HPS 200",P24="PRISMA",P24="PRISMA ELEMENTS",P24="Inox 304",P24="Inox 316L",P24="Inox 316"))</formula>
    </cfRule>
  </conditionalFormatting>
  <conditionalFormatting sqref="R24:R33">
    <cfRule type="expression" dxfId="2" priority="43">
      <formula>NOT(OR(R24="M",R24="M8"))</formula>
    </cfRule>
  </conditionalFormatting>
  <conditionalFormatting sqref="V24:V33">
    <cfRule type="expression" dxfId="0" priority="42">
      <formula>NOT(OR(V24="S",V24="V",V24="V2",V24="G",V24="M2"))</formula>
    </cfRule>
  </conditionalFormatting>
  <dataValidations count="16">
    <dataValidation type="whole" errorStyle="information" allowBlank="1" errorTitle="Wrong length" error="Insert length (whole number)_x000a_2000 to 8000 mm" sqref="J24 J33" xr:uid="{4465AA2D-6D67-4F5A-89B1-C242EC881C64}">
      <formula1>2000</formula1>
      <formula2>10000</formula2>
    </dataValidation>
    <dataValidation type="list" allowBlank="1" sqref="B65 K24:K33" xr:uid="{001EB016-234A-449F-91E1-73F779D7EBBA}">
      <formula1>"50,60,80,100,120,133,150,172,200,220,240,250"</formula1>
    </dataValidation>
    <dataValidation type="whole" allowBlank="1" showInputMessage="1" showErrorMessage="1" sqref="G65" xr:uid="{7F0442E3-49F9-4A35-9B52-7505B0F44DD2}">
      <formula1>600</formula1>
      <formula2>1200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1200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4:V33" xr:uid="{0B88E558-0538-4B29-B808-DF83E1C95A34}">
      <formula1>"S,V,V2,G,M2"</formula1>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T24:T33 P24:P33" xr:uid="{39178C76-67A1-4927-AA38-BD76858D1ECC}">
      <formula1>"SP 25,SP 25,PVDF 25,PVDF 35,PUR 50,PVCF 150,HPS 200,PRISMA,PRISMA ELEMENTS,Inox 304,Inox 316L,Inox 316"</formula1>
    </dataValidation>
    <dataValidation type="list" allowBlank="1" sqref="M24:M32" xr:uid="{482725EF-7586-45CE-9865-15D8E980CA55}">
      <formula1>"FTV"</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s>
  <pageMargins left="0.39370078740157483" right="0.39370078740157483" top="0.39370078740157483" bottom="0.39370078740157483" header="0.31496062992125984" footer="0.31496062992125984"/>
  <pageSetup paperSize="9" scale="44"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1" id="{00000000-000E-0000-0700-000014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8" id="{EEFB86C6-8B59-443A-9B8A-7CCC4DE84F79}">
            <xm:f>COUNTIF(List_Values!$A$2:$A$11,S24)=0</xm:f>
            <x14:dxf>
              <fill>
                <patternFill>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00AB9B1F-5D8D-4D1A-B0BB-7599AA4307CB}">
          <x14:formula1>
            <xm:f>List_Values!$A$2:$A$11</xm:f>
          </x14:formula1>
          <xm:sqref>S24:S33 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C7CA-440C-45DE-BA09-D0630B1B7ADF}">
  <dimension ref="A1:E48"/>
  <sheetViews>
    <sheetView workbookViewId="0">
      <selection activeCell="A16" sqref="A16"/>
    </sheetView>
  </sheetViews>
  <sheetFormatPr defaultRowHeight="14.25" x14ac:dyDescent="0.2"/>
  <cols>
    <col min="1" max="1" width="18.875" customWidth="1"/>
    <col min="4" max="4" width="19.125" customWidth="1"/>
    <col min="5" max="5" width="25.625" customWidth="1"/>
  </cols>
  <sheetData>
    <row r="1" spans="1:5" x14ac:dyDescent="0.2">
      <c r="A1" t="s">
        <v>112</v>
      </c>
    </row>
    <row r="2" spans="1:5" ht="19.5" customHeight="1" thickBot="1" x14ac:dyDescent="0.25">
      <c r="A2">
        <v>0.45</v>
      </c>
      <c r="D2" t="s">
        <v>127</v>
      </c>
    </row>
    <row r="3" spans="1:5" ht="19.5" customHeight="1" thickBot="1" x14ac:dyDescent="0.25">
      <c r="A3">
        <v>0.5</v>
      </c>
      <c r="D3" s="92" t="s">
        <v>114</v>
      </c>
      <c r="E3" s="93" t="s">
        <v>133</v>
      </c>
    </row>
    <row r="4" spans="1:5" ht="19.5" customHeight="1" thickBot="1" x14ac:dyDescent="0.25">
      <c r="A4">
        <v>0.55000000000000004</v>
      </c>
      <c r="D4" s="92" t="s">
        <v>128</v>
      </c>
      <c r="E4" s="93" t="s">
        <v>134</v>
      </c>
    </row>
    <row r="5" spans="1:5" ht="19.5" customHeight="1" thickBot="1" x14ac:dyDescent="0.25">
      <c r="A5">
        <v>0.6</v>
      </c>
      <c r="D5" s="92" t="s">
        <v>129</v>
      </c>
      <c r="E5" s="93" t="s">
        <v>135</v>
      </c>
    </row>
    <row r="6" spans="1:5" ht="19.5" customHeight="1" thickBot="1" x14ac:dyDescent="0.25">
      <c r="A6">
        <v>0.63</v>
      </c>
      <c r="D6" s="92" t="s">
        <v>130</v>
      </c>
      <c r="E6" s="93" t="s">
        <v>123</v>
      </c>
    </row>
    <row r="7" spans="1:5" ht="19.5" customHeight="1" thickBot="1" x14ac:dyDescent="0.25">
      <c r="A7">
        <v>0.65</v>
      </c>
      <c r="D7" s="92" t="s">
        <v>131</v>
      </c>
      <c r="E7" s="93" t="s">
        <v>136</v>
      </c>
    </row>
    <row r="8" spans="1:5" ht="19.5" customHeight="1" thickBot="1" x14ac:dyDescent="0.25">
      <c r="A8">
        <v>0.67500000000000004</v>
      </c>
      <c r="D8" s="92" t="s">
        <v>132</v>
      </c>
      <c r="E8" s="93" t="s">
        <v>137</v>
      </c>
    </row>
    <row r="9" spans="1:5" ht="19.5" customHeight="1" x14ac:dyDescent="0.2">
      <c r="A9">
        <v>0.7</v>
      </c>
    </row>
    <row r="10" spans="1:5" ht="19.5" customHeight="1" thickBot="1" x14ac:dyDescent="0.25">
      <c r="A10">
        <v>0.75</v>
      </c>
      <c r="D10" t="s">
        <v>138</v>
      </c>
    </row>
    <row r="11" spans="1:5" ht="19.5" customHeight="1" thickBot="1" x14ac:dyDescent="0.25">
      <c r="A11">
        <v>0.8</v>
      </c>
      <c r="D11" s="92" t="s">
        <v>114</v>
      </c>
      <c r="E11" s="93" t="s">
        <v>133</v>
      </c>
    </row>
    <row r="12" spans="1:5" ht="19.5" customHeight="1" thickBot="1" x14ac:dyDescent="0.25">
      <c r="D12" s="92" t="s">
        <v>139</v>
      </c>
      <c r="E12" s="93" t="s">
        <v>141</v>
      </c>
    </row>
    <row r="13" spans="1:5" ht="19.5" customHeight="1" thickBot="1" x14ac:dyDescent="0.25">
      <c r="D13" s="92" t="s">
        <v>140</v>
      </c>
      <c r="E13" s="93" t="s">
        <v>135</v>
      </c>
    </row>
    <row r="14" spans="1:5" ht="19.5" customHeight="1" thickBot="1" x14ac:dyDescent="0.25">
      <c r="D14" s="92" t="s">
        <v>142</v>
      </c>
      <c r="E14" s="93" t="s">
        <v>145</v>
      </c>
    </row>
    <row r="15" spans="1:5" ht="19.5" customHeight="1" thickBot="1" x14ac:dyDescent="0.25">
      <c r="D15" s="92" t="s">
        <v>143</v>
      </c>
      <c r="E15" s="93" t="s">
        <v>123</v>
      </c>
    </row>
    <row r="16" spans="1:5" ht="19.5" customHeight="1" thickBot="1" x14ac:dyDescent="0.25">
      <c r="D16" s="92" t="s">
        <v>144</v>
      </c>
      <c r="E16" s="93" t="s">
        <v>136</v>
      </c>
    </row>
    <row r="17" spans="4:5" ht="19.5" customHeight="1" x14ac:dyDescent="0.2"/>
    <row r="18" spans="4:5" ht="19.5" customHeight="1" thickBot="1" x14ac:dyDescent="0.25">
      <c r="D18" t="s">
        <v>116</v>
      </c>
    </row>
    <row r="19" spans="4:5" ht="19.5" customHeight="1" thickBot="1" x14ac:dyDescent="0.25">
      <c r="D19" s="92" t="s">
        <v>114</v>
      </c>
      <c r="E19" s="93" t="s">
        <v>121</v>
      </c>
    </row>
    <row r="20" spans="4:5" ht="19.5" customHeight="1" thickBot="1" x14ac:dyDescent="0.25">
      <c r="D20" s="92" t="s">
        <v>115</v>
      </c>
      <c r="E20" s="93" t="s">
        <v>122</v>
      </c>
    </row>
    <row r="21" spans="4:5" ht="19.5" customHeight="1" thickBot="1" x14ac:dyDescent="0.25">
      <c r="D21" s="92" t="s">
        <v>117</v>
      </c>
      <c r="E21" s="93" t="s">
        <v>123</v>
      </c>
    </row>
    <row r="22" spans="4:5" ht="19.5" customHeight="1" thickBot="1" x14ac:dyDescent="0.25">
      <c r="D22" s="92" t="s">
        <v>118</v>
      </c>
      <c r="E22" s="93" t="s">
        <v>124</v>
      </c>
    </row>
    <row r="23" spans="4:5" ht="19.5" customHeight="1" thickBot="1" x14ac:dyDescent="0.25">
      <c r="D23" s="92" t="s">
        <v>119</v>
      </c>
      <c r="E23" s="93" t="s">
        <v>125</v>
      </c>
    </row>
    <row r="24" spans="4:5" ht="19.5" customHeight="1" thickBot="1" x14ac:dyDescent="0.25">
      <c r="D24" s="92" t="s">
        <v>120</v>
      </c>
      <c r="E24" s="93" t="s">
        <v>126</v>
      </c>
    </row>
    <row r="25" spans="4:5" ht="19.5" customHeight="1" x14ac:dyDescent="0.2"/>
    <row r="26" spans="4:5" ht="19.5" customHeight="1" thickBot="1" x14ac:dyDescent="0.25">
      <c r="D26" t="s">
        <v>146</v>
      </c>
    </row>
    <row r="27" spans="4:5" ht="19.5" customHeight="1" thickBot="1" x14ac:dyDescent="0.25">
      <c r="D27" s="92" t="s">
        <v>114</v>
      </c>
      <c r="E27" s="93" t="s">
        <v>121</v>
      </c>
    </row>
    <row r="28" spans="4:5" ht="19.5" customHeight="1" thickBot="1" x14ac:dyDescent="0.25">
      <c r="D28" s="92" t="s">
        <v>115</v>
      </c>
      <c r="E28" s="93" t="s">
        <v>122</v>
      </c>
    </row>
    <row r="29" spans="4:5" ht="19.5" customHeight="1" thickBot="1" x14ac:dyDescent="0.25">
      <c r="D29" s="92" t="s">
        <v>117</v>
      </c>
      <c r="E29" s="93" t="s">
        <v>123</v>
      </c>
    </row>
    <row r="30" spans="4:5" ht="19.5" customHeight="1" thickBot="1" x14ac:dyDescent="0.25">
      <c r="D30" s="92" t="s">
        <v>118</v>
      </c>
      <c r="E30" s="93" t="s">
        <v>149</v>
      </c>
    </row>
    <row r="31" spans="4:5" ht="19.5" customHeight="1" thickBot="1" x14ac:dyDescent="0.25">
      <c r="D31" s="92" t="s">
        <v>147</v>
      </c>
      <c r="E31" s="93" t="s">
        <v>148</v>
      </c>
    </row>
    <row r="32" spans="4:5" ht="19.5" customHeight="1" x14ac:dyDescent="0.2"/>
    <row r="33" spans="4:5" ht="19.5" customHeight="1" thickBot="1" x14ac:dyDescent="0.25">
      <c r="D33" t="s">
        <v>150</v>
      </c>
    </row>
    <row r="34" spans="4:5" ht="19.5" customHeight="1" thickBot="1" x14ac:dyDescent="0.25">
      <c r="D34" s="92" t="s">
        <v>114</v>
      </c>
      <c r="E34" s="93" t="s">
        <v>133</v>
      </c>
    </row>
    <row r="35" spans="4:5" ht="19.5" customHeight="1" thickBot="1" x14ac:dyDescent="0.25">
      <c r="D35" s="92" t="s">
        <v>151</v>
      </c>
      <c r="E35" s="93" t="s">
        <v>153</v>
      </c>
    </row>
    <row r="36" spans="4:5" ht="19.5" customHeight="1" thickBot="1" x14ac:dyDescent="0.25">
      <c r="D36" s="92" t="s">
        <v>152</v>
      </c>
      <c r="E36" s="93" t="s">
        <v>154</v>
      </c>
    </row>
    <row r="37" spans="4:5" ht="19.5" customHeight="1" thickBot="1" x14ac:dyDescent="0.25">
      <c r="D37" s="92" t="s">
        <v>129</v>
      </c>
      <c r="E37" s="93" t="s">
        <v>126</v>
      </c>
    </row>
    <row r="38" spans="4:5" ht="19.5" customHeight="1" thickBot="1" x14ac:dyDescent="0.25">
      <c r="D38" s="92" t="s">
        <v>117</v>
      </c>
      <c r="E38" s="93" t="s">
        <v>123</v>
      </c>
    </row>
    <row r="39" spans="4:5" ht="19.5" customHeight="1" thickBot="1" x14ac:dyDescent="0.25">
      <c r="D39" s="92" t="s">
        <v>131</v>
      </c>
      <c r="E39" s="93" t="s">
        <v>124</v>
      </c>
    </row>
    <row r="40" spans="4:5" ht="19.5" customHeight="1" x14ac:dyDescent="0.2"/>
    <row r="41" spans="4:5" ht="19.5" customHeight="1" thickBot="1" x14ac:dyDescent="0.25">
      <c r="D41" t="s">
        <v>155</v>
      </c>
    </row>
    <row r="42" spans="4:5" ht="19.5" customHeight="1" thickBot="1" x14ac:dyDescent="0.25">
      <c r="D42" s="92" t="s">
        <v>114</v>
      </c>
      <c r="E42" s="93" t="s">
        <v>156</v>
      </c>
    </row>
    <row r="43" spans="4:5" ht="19.5" customHeight="1" thickBot="1" x14ac:dyDescent="0.25">
      <c r="D43" s="92" t="s">
        <v>152</v>
      </c>
      <c r="E43" s="93" t="s">
        <v>154</v>
      </c>
    </row>
    <row r="44" spans="4:5" ht="19.5" customHeight="1" thickBot="1" x14ac:dyDescent="0.25">
      <c r="D44" s="92" t="s">
        <v>140</v>
      </c>
      <c r="E44" s="93" t="s">
        <v>126</v>
      </c>
    </row>
    <row r="45" spans="4:5" ht="19.5" customHeight="1" thickBot="1" x14ac:dyDescent="0.25">
      <c r="D45" s="92" t="s">
        <v>151</v>
      </c>
      <c r="E45" s="93" t="s">
        <v>158</v>
      </c>
    </row>
    <row r="46" spans="4:5" ht="19.5" customHeight="1" thickBot="1" x14ac:dyDescent="0.25">
      <c r="D46" s="92" t="s">
        <v>142</v>
      </c>
      <c r="E46" s="93" t="s">
        <v>145</v>
      </c>
    </row>
    <row r="47" spans="4:5" ht="19.5" customHeight="1" thickBot="1" x14ac:dyDescent="0.25">
      <c r="D47" s="92" t="s">
        <v>157</v>
      </c>
      <c r="E47" s="93" t="s">
        <v>159</v>
      </c>
    </row>
    <row r="48" spans="4:5" ht="19.5" customHeight="1" x14ac:dyDescent="0.2"/>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0af246380d52d76ce22f1c19ca96c5ef">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36543dd604d647e40cf35618b1c367bf"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06_2025</Last_x0020_modification_x0020_of_x0020_Document>
    <Language xmlns="85bc2e3f-6b5b-4adb-b5be-55f902a6aa17">27</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TID10DT110EN</DocumentID>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Props1.xml><?xml version="1.0" encoding="utf-8"?>
<ds:datastoreItem xmlns:ds="http://schemas.openxmlformats.org/officeDocument/2006/customXml" ds:itemID="{49515CDC-0F31-4C96-B20D-30D16BA49027}">
  <ds:schemaRefs>
    <ds:schemaRef ds:uri="http://schemas.microsoft.com/sharepoint/v3/contenttype/forms"/>
  </ds:schemaRefs>
</ds:datastoreItem>
</file>

<file path=customXml/itemProps2.xml><?xml version="1.0" encoding="utf-8"?>
<ds:datastoreItem xmlns:ds="http://schemas.openxmlformats.org/officeDocument/2006/customXml" ds:itemID="{B37C45A4-E98B-4F4D-87E3-697CA34BD8AA}"/>
</file>

<file path=customXml/itemProps3.xml><?xml version="1.0" encoding="utf-8"?>
<ds:datastoreItem xmlns:ds="http://schemas.openxmlformats.org/officeDocument/2006/customXml" ds:itemID="{06296348-CC58-45FD-A1D0-23F6C2BCE7A3}">
  <ds:schemaRefs>
    <ds:schemaRef ds:uri="http://schemas.microsoft.com/office/2006/metadata/properties"/>
    <ds:schemaRef ds:uri="http://schemas.microsoft.com/office/infopath/2007/PartnerControls"/>
    <ds:schemaRef ds:uri="414a4976-b983-4402-a70a-0a53c0b6b294"/>
    <ds:schemaRef ds:uri="7c683f54-c96c-431a-8ee9-ffc9d48344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Instructions</vt:lpstr>
      <vt:lpstr>FTV Panel</vt:lpstr>
      <vt:lpstr>FTV sharp L corner (trans)</vt:lpstr>
      <vt:lpstr>FTV sharp U corner (trans)</vt:lpstr>
      <vt:lpstr>FTV L corner (longi)_Cut</vt:lpstr>
      <vt:lpstr>FTV L corner (longi)_Full</vt:lpstr>
      <vt:lpstr>FTV round L corner (longi)</vt:lpstr>
      <vt:lpstr>FTV round U corner (longi)</vt:lpstr>
      <vt:lpstr>List_Values</vt:lpstr>
      <vt:lpstr>Updates</vt:lpstr>
      <vt:lpstr>'FTV L corner (longi)_Cut'!Print_Area</vt:lpstr>
      <vt:lpstr>'FTV L corner (longi)_Full'!Print_Area</vt:lpstr>
      <vt:lpstr>'FTV Panel'!Print_Area</vt:lpstr>
      <vt:lpstr>'FTV round L corner (longi)'!Print_Area</vt:lpstr>
      <vt:lpstr>'FTV round U corner (longi)'!Print_Area</vt:lpstr>
      <vt:lpstr>'FTV sharp L corner (trans)'!Print_Area</vt:lpstr>
      <vt:lpstr>'FTV sharp U corner (trans)'!Print_Area</vt:lpstr>
      <vt:lpstr>'FTV Panel'!Print_Titles</vt:lpstr>
      <vt:lpstr>'FTV sharp L corner (trans)'!Print_Titles</vt:lpstr>
    </vt:vector>
  </TitlesOfParts>
  <Company>Trimo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(facade panel - through fixing) - cutting list template</dc:title>
  <dc:creator>Šantavec Miha</dc:creator>
  <cp:keywords>insulated panel, sandwich panel, fireproof panel</cp:keywords>
  <cp:lastModifiedBy>Matej Jereb</cp:lastModifiedBy>
  <cp:lastPrinted>2024-01-30T21:09:20Z</cp:lastPrinted>
  <dcterms:created xsi:type="dcterms:W3CDTF">2022-02-01T10:32:30Z</dcterms:created>
  <dcterms:modified xsi:type="dcterms:W3CDTF">2025-06-23T07:06:09Z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